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598\Desktop\【市】★市長決裁01(R7要綱改正)\"/>
    </mc:Choice>
  </mc:AlternateContent>
  <bookViews>
    <workbookView xWindow="8370" yWindow="0" windowWidth="19200" windowHeight="8085"/>
  </bookViews>
  <sheets>
    <sheet name="判定" sheetId="5" r:id="rId1"/>
    <sheet name="計算" sheetId="7" r:id="rId2"/>
    <sheet name="指標" sheetId="6" r:id="rId3"/>
  </sheets>
  <definedNames>
    <definedName name="_xlnm.Print_Area" localSheetId="0">判定!$A$1:$E$15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F4" i="7"/>
  <c r="E4" i="7"/>
  <c r="E3" i="7"/>
  <c r="F3" i="7" l="1"/>
  <c r="E22" i="7" s="1"/>
  <c r="F15" i="7" l="1"/>
  <c r="F11" i="7"/>
  <c r="F7" i="7"/>
  <c r="E15" i="7"/>
  <c r="E11" i="7"/>
  <c r="E7" i="7"/>
  <c r="E21" i="7" s="1"/>
  <c r="E23" i="7" l="1"/>
  <c r="D12" i="5" l="1"/>
  <c r="C14" i="5"/>
</calcChain>
</file>

<file path=xl/sharedStrings.xml><?xml version="1.0" encoding="utf-8"?>
<sst xmlns="http://schemas.openxmlformats.org/spreadsheetml/2006/main" count="109" uniqueCount="53">
  <si>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</si>
  <si>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</si>
  <si>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</si>
  <si>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</si>
  <si>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</si>
  <si>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</si>
  <si>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</si>
  <si>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</si>
  <si>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</si>
  <si>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</si>
  <si>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</si>
  <si>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</si>
  <si>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</si>
  <si>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</si>
  <si>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</si>
  <si>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</si>
  <si>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</si>
  <si>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</si>
  <si>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</si>
  <si>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</si>
  <si>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</si>
  <si>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</si>
  <si>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</si>
  <si>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</si>
  <si>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</si>
  <si>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</si>
  <si>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</si>
  <si>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</si>
  <si>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</si>
  <si>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</si>
  <si>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</si>
  <si>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</si>
  <si>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</si>
  <si>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</si>
  <si>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</si>
  <si>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</si>
  <si>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</si>
  <si>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</si>
  <si>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</si>
  <si>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</si>
  <si>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</si>
  <si>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</si>
  <si>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</si>
  <si>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</si>
  <si>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</si>
  <si>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</si>
  <si>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</si>
  <si>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</si>
  <si>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</si>
  <si>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</si>
  <si>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</si>
  <si>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</si>
  <si>
    <r>
      <t>　　　　　　　　　　　　　　　</t>
    </r>
    <r>
      <rPr>
        <sz val="20"/>
        <rFont val="ＭＳ 明朝"/>
        <family val="1"/>
        <charset val="128"/>
      </rPr>
      <t>省ＣＯ２効果計算表</t>
    </r>
    <rPh sb="15" eb="16">
      <t>ショウ</t>
    </rPh>
    <rPh sb="19" eb="21">
      <t>コウカ</t>
    </rPh>
    <rPh sb="21" eb="23">
      <t>ケイサン</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</si>
</sst>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
      <sz val="14"/>
      <name val="ＭＳ 明朝"/>
      <family val="1"/>
      <charset val="128"/>
    </font>
    <font>
      <sz val="20"/>
      <name val="ＭＳ 明朝"/>
      <family val="1"/>
      <charset val="128"/>
    </font>
    <font>
      <b/>
      <sz val="14"/>
      <name val="ＭＳ 明朝"/>
      <family val="1"/>
      <charset val="128"/>
    </font>
    <font>
      <sz val="11"/>
      <name val="ＭＳ 明朝"/>
      <family val="1"/>
      <charset val="128"/>
    </font>
    <font>
      <sz val="18"/>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Down="1">
      <left style="thin">
        <color auto="1"/>
      </left>
      <right style="thin">
        <color auto="1"/>
      </right>
      <top style="thin">
        <color auto="1"/>
      </top>
      <bottom style="thick">
        <color auto="1"/>
      </bottom>
      <diagonal style="thin">
        <color auto="1"/>
      </diagonal>
    </border>
    <border diagonalDown="1">
      <left style="thick">
        <color auto="1"/>
      </left>
      <right style="thin">
        <color auto="1"/>
      </right>
      <top style="thick">
        <color auto="1"/>
      </top>
      <bottom style="thin">
        <color auto="1"/>
      </bottom>
      <diagonal style="thin">
        <color auto="1"/>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5" xfId="0" applyFont="1" applyBorder="1" applyAlignment="1">
      <alignment vertical="center" wrapText="1"/>
    </xf>
    <xf numFmtId="0" fontId="3" fillId="0" borderId="0" xfId="0" applyFont="1" applyAlignment="1">
      <alignment horizontal="center" vertical="center"/>
    </xf>
    <xf numFmtId="0" fontId="5" fillId="0" borderId="5"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3" fillId="3" borderId="1" xfId="0" applyFont="1" applyFill="1" applyBorder="1" applyAlignment="1">
      <alignment vertical="center"/>
    </xf>
    <xf numFmtId="0" fontId="13" fillId="3" borderId="1" xfId="0" applyFont="1" applyFill="1" applyBorder="1">
      <alignment vertical="center"/>
    </xf>
    <xf numFmtId="0" fontId="12" fillId="3" borderId="1" xfId="0" applyFont="1" applyFill="1" applyBorder="1">
      <alignment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1"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4" xfId="0" applyFont="1" applyFill="1" applyBorder="1" applyAlignment="1">
      <alignment vertical="center"/>
    </xf>
    <xf numFmtId="0" fontId="4" fillId="0" borderId="4" xfId="0" applyFont="1" applyFill="1" applyBorder="1" applyAlignment="1">
      <alignment vertical="center"/>
    </xf>
    <xf numFmtId="0" fontId="7" fillId="0" borderId="4" xfId="0" applyFont="1" applyFill="1" applyBorder="1" applyAlignment="1">
      <alignment horizontal="right" vertical="center"/>
    </xf>
    <xf numFmtId="0" fontId="4" fillId="0" borderId="4"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1" fillId="0" borderId="0" xfId="0" applyFont="1" applyFill="1" applyBorder="1">
      <alignment vertical="center"/>
    </xf>
    <xf numFmtId="0" fontId="6" fillId="0" borderId="0" xfId="0" applyFont="1" applyFill="1" applyBorder="1">
      <alignment vertical="center"/>
    </xf>
    <xf numFmtId="10" fontId="10" fillId="0" borderId="0" xfId="1" applyNumberFormat="1" applyFont="1" applyFill="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7" fillId="0" borderId="0" xfId="0" applyFont="1" applyBorder="1" applyAlignment="1">
      <alignment horizontal="center" vertical="center" wrapText="1"/>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4" borderId="13" xfId="0" applyFont="1" applyFill="1" applyBorder="1" applyAlignment="1">
      <alignment horizontal="center" vertical="center"/>
    </xf>
    <xf numFmtId="0" fontId="14" fillId="0" borderId="0" xfId="0" applyFont="1" applyAlignment="1">
      <alignment horizontal="left" vertical="center"/>
    </xf>
    <xf numFmtId="0" fontId="14" fillId="4" borderId="1"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10" fontId="14" fillId="4" borderId="12" xfId="1" applyNumberFormat="1" applyFont="1" applyFill="1" applyBorder="1" applyAlignment="1">
      <alignment horizontal="center" vertical="center"/>
    </xf>
    <xf numFmtId="10" fontId="14" fillId="4" borderId="11" xfId="1" applyNumberFormat="1" applyFont="1" applyFill="1" applyBorder="1" applyAlignment="1">
      <alignment horizontal="center" vertical="center"/>
    </xf>
    <xf numFmtId="10" fontId="18" fillId="0" borderId="1" xfId="1"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108857</xdr:colOff>
      <xdr:row>1</xdr:row>
      <xdr:rowOff>36283</xdr:rowOff>
    </xdr:from>
    <xdr:to>
      <xdr:col>4</xdr:col>
      <xdr:colOff>571500</xdr:colOff>
      <xdr:row>2</xdr:row>
      <xdr:rowOff>2707822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108857" y="430890"/>
          <a:ext cx="9797143" cy="5447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・導入する住宅用給湯機器の省ＣＯ２効果が３０パーセント以上であることを確認するための計算表です。</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400" u="none">
              <a:solidFill>
                <a:sysClr val="windowText" lastClr="000000"/>
              </a:solidFill>
              <a:effectLst/>
              <a:latin typeface="ＭＳ 明朝" panose="02020609040205080304" pitchFamily="17" charset="-128"/>
              <a:ea typeface="ＭＳ 明朝" panose="02020609040205080304" pitchFamily="17" charset="-128"/>
              <a:cs typeface="+mn-cs"/>
            </a:rPr>
            <a:t>使用日数や使用時間等、機器の使い方による省</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ＣＯ２</a:t>
          </a:r>
          <a:r>
            <a:rPr kumimoji="1" lang="ja-JP" altLang="ja-JP" sz="1400" u="none">
              <a:solidFill>
                <a:sysClr val="windowText" lastClr="000000"/>
              </a:solidFill>
              <a:effectLst/>
              <a:latin typeface="ＭＳ 明朝" panose="02020609040205080304" pitchFamily="17" charset="-128"/>
              <a:ea typeface="ＭＳ 明朝" panose="02020609040205080304" pitchFamily="17" charset="-128"/>
              <a:cs typeface="+mn-cs"/>
            </a:rPr>
            <a:t>効果は含みません。</a:t>
          </a:r>
          <a:endParaRPr lang="ja-JP" altLang="ja-JP" sz="1400" u="none">
            <a:solidFill>
              <a:sysClr val="windowText" lastClr="000000"/>
            </a:solidFill>
            <a:effectLst/>
            <a:latin typeface="ＭＳ 明朝" panose="02020609040205080304" pitchFamily="17" charset="-128"/>
            <a:ea typeface="ＭＳ 明朝" panose="02020609040205080304" pitchFamily="17" charset="-128"/>
          </a:endParaRPr>
        </a:p>
        <a:p>
          <a:r>
            <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400" u="none">
              <a:solidFill>
                <a:sysClr val="windowText" lastClr="000000"/>
              </a:solidFill>
              <a:effectLst/>
              <a:latin typeface="ＭＳ 明朝" panose="02020609040205080304" pitchFamily="17" charset="-128"/>
              <a:ea typeface="ＭＳ 明朝" panose="02020609040205080304" pitchFamily="17" charset="-128"/>
              <a:cs typeface="+mn-cs"/>
            </a:rPr>
            <a:t>計算で使用する数値は、メーカー公表資料で</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御</a:t>
          </a:r>
          <a:r>
            <a:rPr kumimoji="1" lang="ja-JP" altLang="ja-JP" sz="1400" u="none">
              <a:solidFill>
                <a:sysClr val="windowText" lastClr="000000"/>
              </a:solidFill>
              <a:effectLst/>
              <a:latin typeface="ＭＳ 明朝" panose="02020609040205080304" pitchFamily="17" charset="-128"/>
              <a:ea typeface="ＭＳ 明朝" panose="02020609040205080304" pitchFamily="17" charset="-128"/>
              <a:cs typeface="+mn-cs"/>
            </a:rPr>
            <a:t>確認いただくか、メーカーや取扱業者等に</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御</a:t>
          </a:r>
          <a:r>
            <a:rPr kumimoji="1" lang="ja-JP" altLang="ja-JP" sz="1400" u="none">
              <a:solidFill>
                <a:sysClr val="windowText" lastClr="000000"/>
              </a:solidFill>
              <a:effectLst/>
              <a:latin typeface="ＭＳ 明朝" panose="02020609040205080304" pitchFamily="17" charset="-128"/>
              <a:ea typeface="ＭＳ 明朝" panose="02020609040205080304" pitchFamily="17" charset="-128"/>
              <a:cs typeface="+mn-cs"/>
            </a:rPr>
            <a:t>相談ください。</a:t>
          </a:r>
          <a:endPar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本書類は</a:t>
          </a:r>
          <a:r>
            <a:rPr kumimoji="1" lang="ja-JP" altLang="en-US" sz="1400" b="1" u="none">
              <a:solidFill>
                <a:sysClr val="windowText" lastClr="000000"/>
              </a:solidFill>
              <a:effectLst/>
              <a:latin typeface="ＭＳ 明朝" panose="02020609040205080304" pitchFamily="17" charset="-128"/>
              <a:ea typeface="ＭＳ 明朝" panose="02020609040205080304" pitchFamily="17" charset="-128"/>
              <a:cs typeface="+mn-cs"/>
            </a:rPr>
            <a:t>手書きでの提出ができません</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お持ちの端末で</a:t>
          </a:r>
          <a:r>
            <a:rPr kumimoji="1" lang="ja-JP" altLang="en-US" sz="1400" b="1" u="none">
              <a:solidFill>
                <a:sysClr val="windowText" lastClr="000000"/>
              </a:solidFill>
              <a:effectLst/>
              <a:latin typeface="ＭＳ 明朝" panose="02020609040205080304" pitchFamily="17" charset="-128"/>
              <a:ea typeface="ＭＳ 明朝" panose="02020609040205080304" pitchFamily="17" charset="-128"/>
              <a:cs typeface="+mn-cs"/>
            </a:rPr>
            <a:t>太枠部分を入力</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した上で、判定結果を</a:t>
          </a:r>
          <a:r>
            <a:rPr kumimoji="1" lang="ja-JP" altLang="en-US" sz="1400" b="1" u="none">
              <a:solidFill>
                <a:sysClr val="windowText" lastClr="000000"/>
              </a:solidFill>
              <a:effectLst/>
              <a:latin typeface="ＭＳ 明朝" panose="02020609040205080304" pitchFamily="17" charset="-128"/>
              <a:ea typeface="ＭＳ 明朝" panose="02020609040205080304" pitchFamily="17" charset="-128"/>
              <a:cs typeface="+mn-cs"/>
            </a:rPr>
            <a:t>印刷して提出</a:t>
          </a:r>
          <a:r>
            <a:rPr kumimoji="1"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してください。</a:t>
          </a:r>
          <a:endParaRPr kumimoji="1" lang="en-US" altLang="ja-JP" sz="1400" u="none">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60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b="1" u="none">
              <a:solidFill>
                <a:sysClr val="windowText" lastClr="000000"/>
              </a:solidFill>
              <a:latin typeface="ＭＳ 明朝" panose="02020609040205080304" pitchFamily="17" charset="-128"/>
              <a:ea typeface="ＭＳ 明朝" panose="02020609040205080304" pitchFamily="17" charset="-128"/>
            </a:rPr>
            <a:t>＜既存住宅で導入する場合＞</a:t>
          </a:r>
          <a:endParaRPr kumimoji="1" lang="en-US" altLang="ja-JP" sz="14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既存の機器（当該住宅においてこれまで使用していた機器）がある場合は、カタログ値を参照し、新しく導入する機器との比較を行ってください。</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b="1" u="none">
              <a:solidFill>
                <a:sysClr val="windowText" lastClr="000000"/>
              </a:solidFill>
              <a:latin typeface="ＭＳ 明朝" panose="02020609040205080304" pitchFamily="17" charset="-128"/>
              <a:ea typeface="ＭＳ 明朝" panose="02020609040205080304" pitchFamily="17" charset="-128"/>
            </a:rPr>
            <a:t>＜上記以外（新築住宅等）で導入する場合＞</a:t>
          </a:r>
          <a:endParaRPr kumimoji="1" lang="en-US" altLang="ja-JP" sz="14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新築等で既存の機器が存在しない場合は、旧住宅で使用していた機器と比較してください。また、旧住宅に比較できる設備がない場合、以前に製造されていた同程度の定格能力の機器を既存設備として設定してください。</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b="1" u="none">
              <a:solidFill>
                <a:sysClr val="windowText" lastClr="000000"/>
              </a:solidFill>
              <a:latin typeface="ＭＳ 明朝" panose="02020609040205080304" pitchFamily="17" charset="-128"/>
              <a:ea typeface="ＭＳ 明朝" panose="02020609040205080304" pitchFamily="17" charset="-128"/>
            </a:rPr>
            <a:t>＜既存機器の給湯器効率が分からない場合＞</a:t>
          </a:r>
          <a:endParaRPr kumimoji="1" lang="en-US" altLang="ja-JP" sz="14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既存機器について、どうしても給湯器効率が分からない場合は以下の数値を使用してください。</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・給湯器種別：ガス給湯器</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・燃料種：都市ガス</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・追焚機能の有無：有</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・給湯器効率の種別：モード熱効率</a:t>
          </a:r>
          <a:endParaRPr kumimoji="1" lang="en-US" altLang="ja-JP" sz="14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・給湯器効率：</a:t>
          </a:r>
          <a:r>
            <a:rPr kumimoji="1" lang="en-US" altLang="ja-JP" sz="1400" u="none">
              <a:solidFill>
                <a:sysClr val="windowText" lastClr="000000"/>
              </a:solidFill>
              <a:latin typeface="ＭＳ 明朝" panose="02020609040205080304" pitchFamily="17" charset="-128"/>
              <a:ea typeface="ＭＳ 明朝" panose="02020609040205080304" pitchFamily="17" charset="-128"/>
            </a:rPr>
            <a:t>0.78</a:t>
          </a:r>
        </a:p>
        <a:p>
          <a:endParaRPr kumimoji="1" lang="ja-JP" altLang="en-US" sz="1600" u="none">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5"/>
  <sheetViews>
    <sheetView tabSelected="1" view="pageLayout" topLeftCell="A4" zoomScale="90" zoomScaleNormal="85" zoomScaleSheetLayoutView="70" zoomScalePageLayoutView="90" workbookViewId="0">
      <selection activeCell="C11" sqref="C11"/>
    </sheetView>
  </sheetViews>
  <sheetFormatPr defaultColWidth="8.875" defaultRowHeight="13.5" x14ac:dyDescent="0.15"/>
  <cols>
    <col min="1" max="1" width="8.625" style="1" customWidth="1"/>
    <col min="2" max="2" width="53.375" style="10" customWidth="1"/>
    <col min="3" max="3" width="29.5" style="1" customWidth="1"/>
    <col min="4" max="4" width="33.375" style="1" customWidth="1"/>
    <col min="5" max="5" width="8.625" style="1" customWidth="1"/>
    <col min="6" max="16384" width="8.875" style="1"/>
  </cols>
  <sheetData>
    <row r="1" spans="2:4" ht="32.1" customHeight="1" x14ac:dyDescent="0.15">
      <c r="B1" s="45" t="s">
        <v>52</v>
      </c>
      <c r="C1" s="45"/>
    </row>
    <row r="2" spans="2:4" ht="218.45" customHeight="1" x14ac:dyDescent="0.15">
      <c r="B2" s="11"/>
      <c r="C2" s="9"/>
      <c r="D2" s="9"/>
    </row>
    <row r="3" spans="2:4" ht="218.45" customHeight="1" thickBot="1" x14ac:dyDescent="0.2">
      <c r="B3" s="36"/>
      <c r="C3" s="37"/>
      <c r="D3" s="37"/>
    </row>
    <row r="4" spans="2:4" ht="43.5" customHeight="1" thickTop="1" x14ac:dyDescent="0.15">
      <c r="B4" s="44"/>
      <c r="C4" s="39" t="s">
        <v>0</v>
      </c>
      <c r="D4" s="40" t="s">
        <v>4</v>
      </c>
    </row>
    <row r="5" spans="2:4" ht="36" customHeight="1" x14ac:dyDescent="0.15">
      <c r="B5" s="41" t="s">
        <v>3</v>
      </c>
      <c r="C5" s="46" t="s">
        <v>25</v>
      </c>
      <c r="D5" s="47" t="s">
        <v>35</v>
      </c>
    </row>
    <row r="6" spans="2:4" ht="36" customHeight="1" x14ac:dyDescent="0.15">
      <c r="B6" s="41" t="s">
        <v>32</v>
      </c>
      <c r="C6" s="46"/>
      <c r="D6" s="47"/>
    </row>
    <row r="7" spans="2:4" ht="36" customHeight="1" x14ac:dyDescent="0.15">
      <c r="B7" s="41" t="s">
        <v>9</v>
      </c>
      <c r="C7" s="46"/>
      <c r="D7" s="47"/>
    </row>
    <row r="8" spans="2:4" ht="36" customHeight="1" x14ac:dyDescent="0.15">
      <c r="B8" s="41" t="s">
        <v>20</v>
      </c>
      <c r="C8" s="46" t="s">
        <v>1</v>
      </c>
      <c r="D8" s="47" t="s">
        <v>12</v>
      </c>
    </row>
    <row r="9" spans="2:4" ht="36" customHeight="1" x14ac:dyDescent="0.15">
      <c r="B9" s="41" t="s">
        <v>39</v>
      </c>
      <c r="C9" s="46" t="s">
        <v>41</v>
      </c>
      <c r="D9" s="47" t="s">
        <v>41</v>
      </c>
    </row>
    <row r="10" spans="2:4" ht="36" customHeight="1" x14ac:dyDescent="0.15">
      <c r="B10" s="41" t="s">
        <v>36</v>
      </c>
      <c r="C10" s="46" t="s">
        <v>45</v>
      </c>
      <c r="D10" s="47" t="s">
        <v>43</v>
      </c>
    </row>
    <row r="11" spans="2:4" ht="36" customHeight="1" x14ac:dyDescent="0.15">
      <c r="B11" s="41" t="s">
        <v>10</v>
      </c>
      <c r="C11" s="46">
        <v>0.78</v>
      </c>
      <c r="D11" s="47">
        <v>3.4</v>
      </c>
    </row>
    <row r="12" spans="2:4" ht="39.950000000000003" customHeight="1" thickBot="1" x14ac:dyDescent="0.2">
      <c r="B12" s="42" t="s">
        <v>11</v>
      </c>
      <c r="C12" s="48"/>
      <c r="D12" s="49">
        <f>計算!E23</f>
        <v>0.47731886657101857</v>
      </c>
    </row>
    <row r="13" spans="2:4" ht="39.950000000000003" customHeight="1" thickTop="1" x14ac:dyDescent="0.15">
      <c r="B13" s="4"/>
      <c r="C13" s="35"/>
      <c r="D13" s="35"/>
    </row>
    <row r="14" spans="2:4" ht="77.25" customHeight="1" x14ac:dyDescent="0.15">
      <c r="B14" s="43" t="s">
        <v>8</v>
      </c>
      <c r="C14" s="50" t="str">
        <f>IF(計算!E23&gt;=0.3,"○","×")</f>
        <v>○</v>
      </c>
      <c r="D14" s="35"/>
    </row>
    <row r="15" spans="2:4" ht="26.45" customHeight="1" x14ac:dyDescent="0.15">
      <c r="B15" s="38"/>
      <c r="C15" s="6"/>
      <c r="D15" s="6"/>
    </row>
  </sheetData>
  <mergeCells count="1">
    <mergeCell ref="B1:C1"/>
  </mergeCells>
  <phoneticPr fontId="1"/>
  <printOptions horizontalCentered="1" verticalCentered="1"/>
  <pageMargins left="0.25" right="0.25" top="0.75" bottom="0.75" header="0.3" footer="0.3"/>
  <pageSetup paperSize="9" scale="75" orientation="portrait" r:id="rId1"/>
  <headerFooter>
    <oddHeader>&amp;L&amp;"ＭＳ 明朝,標準"別紙２（別記様式第１号関係）</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指標!$D$3:$D$6</xm:f>
          </x14:formula1>
          <xm:sqref>C8:D8</xm:sqref>
        </x14:dataValidation>
        <x14:dataValidation type="list" allowBlank="1" showInputMessage="1" showErrorMessage="1">
          <x14:formula1>
            <xm:f>指標!$B$3:$B$11</xm:f>
          </x14:formula1>
          <xm:sqref>C5:D5</xm:sqref>
        </x14:dataValidation>
        <x14:dataValidation type="list" allowBlank="1" showInputMessage="1" showErrorMessage="1">
          <x14:formula1>
            <xm:f>計算!$B$3:$B$4</xm:f>
          </x14:formula1>
          <xm:sqref>C9:D9</xm:sqref>
        </x14:dataValidation>
        <x14:dataValidation type="list" allowBlank="1" showInputMessage="1" showErrorMessage="1">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L11" sqref="L11"/>
    </sheetView>
  </sheetViews>
  <sheetFormatPr defaultRowHeight="13.5" x14ac:dyDescent="0.15"/>
  <cols>
    <col min="1" max="2" width="10.5" customWidth="1"/>
    <col min="3" max="3" width="24.375" bestFit="1" customWidth="1"/>
    <col min="4" max="4" width="31.375" hidden="1" customWidth="1"/>
    <col min="5" max="6" width="13.625" customWidth="1"/>
  </cols>
  <sheetData>
    <row r="1" spans="1:8" x14ac:dyDescent="0.15">
      <c r="E1" s="17" t="s">
        <v>19</v>
      </c>
      <c r="F1" s="17"/>
    </row>
    <row r="2" spans="1:8" x14ac:dyDescent="0.15">
      <c r="A2" t="s">
        <v>37</v>
      </c>
      <c r="B2" t="s">
        <v>40</v>
      </c>
      <c r="C2" t="s">
        <v>38</v>
      </c>
      <c r="D2" t="s">
        <v>48</v>
      </c>
      <c r="E2" t="s">
        <v>0</v>
      </c>
      <c r="F2" t="s">
        <v>18</v>
      </c>
    </row>
    <row r="3" spans="1:8" x14ac:dyDescent="0.15">
      <c r="A3" t="s">
        <v>12</v>
      </c>
      <c r="B3" t="s">
        <v>41</v>
      </c>
      <c r="C3" t="s">
        <v>43</v>
      </c>
      <c r="D3" t="str">
        <f>A3&amp;B3&amp;C3</f>
        <v>電力有年間給湯保温効率（JIS）</v>
      </c>
      <c r="E3">
        <f>1/判定!C11/指標!G3*指標!E3</f>
        <v>0.15064102564102561</v>
      </c>
      <c r="F3">
        <f>1/判定!D11/指標!G3*指標!E3</f>
        <v>3.4558823529411767E-2</v>
      </c>
      <c r="H3" t="s">
        <v>43</v>
      </c>
    </row>
    <row r="4" spans="1:8" x14ac:dyDescent="0.15">
      <c r="A4" t="s">
        <v>12</v>
      </c>
      <c r="B4" t="s">
        <v>42</v>
      </c>
      <c r="C4" t="s">
        <v>43</v>
      </c>
      <c r="D4" t="str">
        <f t="shared" ref="D4:D18" si="0">A4&amp;B4&amp;C4</f>
        <v>電力無年間給湯保温効率（JIS）</v>
      </c>
      <c r="E4">
        <f>1/判定!C11/指標!G3*指標!E3</f>
        <v>0.15064102564102561</v>
      </c>
      <c r="F4">
        <f>1/判定!D11/指標!G3*指標!E3</f>
        <v>3.4558823529411767E-2</v>
      </c>
      <c r="H4" t="s">
        <v>44</v>
      </c>
    </row>
    <row r="5" spans="1:8" x14ac:dyDescent="0.15">
      <c r="A5" t="s">
        <v>12</v>
      </c>
      <c r="B5" t="s">
        <v>41</v>
      </c>
      <c r="C5" t="s">
        <v>44</v>
      </c>
      <c r="D5" t="str">
        <f t="shared" si="0"/>
        <v>電力有年間給湯効率（APF）</v>
      </c>
      <c r="E5">
        <f>1/(判定!C11-0.7)/指標!G3*指標!E3</f>
        <v>1.4687499999999987</v>
      </c>
      <c r="F5">
        <f>1/(判定!D11-0.7)/指標!G3*指標!E3</f>
        <v>4.3518518518518512E-2</v>
      </c>
      <c r="H5" t="s">
        <v>45</v>
      </c>
    </row>
    <row r="6" spans="1:8" x14ac:dyDescent="0.15">
      <c r="A6" t="s">
        <v>12</v>
      </c>
      <c r="B6" t="s">
        <v>42</v>
      </c>
      <c r="C6" t="s">
        <v>44</v>
      </c>
      <c r="D6" t="str">
        <f t="shared" si="0"/>
        <v>電力無年間給湯効率（APF）</v>
      </c>
      <c r="E6">
        <f>1/(判定!C11-0.5)/指標!G3*指標!E3</f>
        <v>0.4196428571428571</v>
      </c>
      <c r="F6">
        <f>1/(判定!D11-0.5)/指標!G3*指標!E3</f>
        <v>4.0517241379310343E-2</v>
      </c>
      <c r="H6" t="s">
        <v>46</v>
      </c>
    </row>
    <row r="7" spans="1:8" x14ac:dyDescent="0.15">
      <c r="A7" t="s">
        <v>1</v>
      </c>
      <c r="B7" t="s">
        <v>41</v>
      </c>
      <c r="C7" t="s">
        <v>45</v>
      </c>
      <c r="D7" t="str">
        <f t="shared" si="0"/>
        <v>都市ガス有モード熱効率</v>
      </c>
      <c r="E7">
        <f>1/判定!C11/指標!G4*指標!E4</f>
        <v>6.6118368005160452E-2</v>
      </c>
      <c r="F7">
        <f>1/判定!D11/指標!G4*指標!E4</f>
        <v>1.516833148353681E-2</v>
      </c>
      <c r="H7" t="s">
        <v>47</v>
      </c>
    </row>
    <row r="8" spans="1:8" x14ac:dyDescent="0.15">
      <c r="A8" t="s">
        <v>1</v>
      </c>
      <c r="B8" t="s">
        <v>42</v>
      </c>
      <c r="C8" t="s">
        <v>45</v>
      </c>
      <c r="D8" t="str">
        <f t="shared" si="0"/>
        <v>都市ガス無モード熱効率</v>
      </c>
      <c r="E8">
        <f>1/判定!C11/指標!G4*指標!E4</f>
        <v>6.6118368005160452E-2</v>
      </c>
      <c r="F8">
        <f>1/判定!D11/指標!G4*指標!E4</f>
        <v>1.516833148353681E-2</v>
      </c>
    </row>
    <row r="9" spans="1:8" x14ac:dyDescent="0.15">
      <c r="A9" t="s">
        <v>49</v>
      </c>
      <c r="B9" t="s">
        <v>41</v>
      </c>
      <c r="C9" t="s">
        <v>50</v>
      </c>
      <c r="D9" t="str">
        <f t="shared" si="0"/>
        <v>都市ガス有エネルギー消費効率</v>
      </c>
      <c r="E9">
        <f>1/(判定!C11-0.064)/指標!G4*指標!E4</f>
        <v>7.2028389726292108E-2</v>
      </c>
      <c r="F9">
        <f>1/(判定!D11-0.064)/指標!G4*指標!E4</f>
        <v>1.5459330648688596E-2</v>
      </c>
    </row>
    <row r="10" spans="1:8" x14ac:dyDescent="0.15">
      <c r="A10" t="s">
        <v>1</v>
      </c>
      <c r="B10" t="s">
        <v>42</v>
      </c>
      <c r="C10" t="s">
        <v>46</v>
      </c>
      <c r="D10" t="str">
        <f t="shared" si="0"/>
        <v>都市ガス無エネルギー消費効率</v>
      </c>
      <c r="E10">
        <f>1/(判定!C11-0.046)/指標!G4*指標!E4</f>
        <v>7.0262025945538362E-2</v>
      </c>
      <c r="F10">
        <f>1/(判定!D11-0.046)/指標!G4*指標!E4</f>
        <v>1.5376364652362895E-2</v>
      </c>
    </row>
    <row r="11" spans="1:8" x14ac:dyDescent="0.15">
      <c r="A11" t="s">
        <v>17</v>
      </c>
      <c r="B11" t="s">
        <v>41</v>
      </c>
      <c r="C11" t="s">
        <v>45</v>
      </c>
      <c r="D11" t="str">
        <f t="shared" si="0"/>
        <v>LPG有モード熱効率</v>
      </c>
      <c r="E11">
        <f>1/判定!C11/指標!G5*指標!E5</f>
        <v>8.8637319976652945E-2</v>
      </c>
      <c r="F11">
        <f>1/判定!D11/指標!G5*指標!E5</f>
        <v>2.0334443994643913E-2</v>
      </c>
    </row>
    <row r="12" spans="1:8" x14ac:dyDescent="0.15">
      <c r="A12" t="s">
        <v>17</v>
      </c>
      <c r="B12" t="s">
        <v>42</v>
      </c>
      <c r="C12" t="s">
        <v>45</v>
      </c>
      <c r="D12" t="str">
        <f t="shared" si="0"/>
        <v>LPG無モード熱効率</v>
      </c>
      <c r="E12">
        <f>1/判定!C11/指標!G5*指標!E5</f>
        <v>8.8637319976652945E-2</v>
      </c>
      <c r="F12">
        <f>1/判定!D11/指標!G5*指標!E5</f>
        <v>2.0334443994643913E-2</v>
      </c>
    </row>
    <row r="13" spans="1:8" x14ac:dyDescent="0.15">
      <c r="A13" t="s">
        <v>17</v>
      </c>
      <c r="B13" t="s">
        <v>51</v>
      </c>
      <c r="C13" t="s">
        <v>50</v>
      </c>
      <c r="D13" t="str">
        <f t="shared" si="0"/>
        <v>LPG有エネルギー消費効率</v>
      </c>
      <c r="E13">
        <f>1/(判定!C11-0.064)/指標!G5*指標!E5</f>
        <v>9.6560208913113565E-2</v>
      </c>
      <c r="F13">
        <f>1/(判定!D11-0.064)/指標!G5*指標!E5</f>
        <v>2.0724553231951232E-2</v>
      </c>
    </row>
    <row r="14" spans="1:8" x14ac:dyDescent="0.15">
      <c r="A14" t="s">
        <v>17</v>
      </c>
      <c r="B14" t="s">
        <v>42</v>
      </c>
      <c r="C14" t="s">
        <v>46</v>
      </c>
      <c r="D14" t="str">
        <f t="shared" si="0"/>
        <v>LPG無エネルギー消費効率</v>
      </c>
      <c r="E14">
        <f>1/(判定!C11-0.046)/指標!G5*指標!E5</f>
        <v>9.419224738663394E-2</v>
      </c>
      <c r="F14">
        <f>1/(判定!D11-0.046)/指標!G5*指標!E5</f>
        <v>2.0613330227128593E-2</v>
      </c>
    </row>
    <row r="15" spans="1:8" x14ac:dyDescent="0.15">
      <c r="A15" t="s">
        <v>2</v>
      </c>
      <c r="B15" t="s">
        <v>41</v>
      </c>
      <c r="C15" t="s">
        <v>45</v>
      </c>
      <c r="D15" t="str">
        <f t="shared" si="0"/>
        <v>灯油有モード熱効率</v>
      </c>
      <c r="E15">
        <f>1/判定!C11/指標!G6*指標!E6</f>
        <v>8.757180888328428E-2</v>
      </c>
      <c r="F15">
        <f>1/判定!D11/指標!G6*指標!E6</f>
        <v>2.0090003214400517E-2</v>
      </c>
    </row>
    <row r="16" spans="1:8" x14ac:dyDescent="0.15">
      <c r="A16" t="s">
        <v>2</v>
      </c>
      <c r="B16" t="s">
        <v>42</v>
      </c>
      <c r="C16" t="s">
        <v>45</v>
      </c>
      <c r="D16" t="str">
        <f t="shared" si="0"/>
        <v>灯油無モード熱効率</v>
      </c>
      <c r="E16">
        <f>1/判定!C11/指標!G6*指標!E6</f>
        <v>8.757180888328428E-2</v>
      </c>
      <c r="F16">
        <f>1/判定!D11/指標!G6*指標!E6</f>
        <v>2.0090003214400517E-2</v>
      </c>
    </row>
    <row r="17" spans="1:6" x14ac:dyDescent="0.15">
      <c r="A17" t="s">
        <v>2</v>
      </c>
      <c r="B17" t="s">
        <v>41</v>
      </c>
      <c r="C17" t="s">
        <v>47</v>
      </c>
      <c r="D17" t="str">
        <f t="shared" si="0"/>
        <v>灯油有連続給湯効率</v>
      </c>
      <c r="E17">
        <f>1/(判定!C11-0.081)/指標!G6*指標!E6</f>
        <v>9.771961506289234E-2</v>
      </c>
      <c r="F17">
        <f>1/(判定!D11-0.081)/指標!G6*指標!E6</f>
        <v>2.0580298562507301E-2</v>
      </c>
    </row>
    <row r="18" spans="1:6" x14ac:dyDescent="0.15">
      <c r="A18" t="s">
        <v>2</v>
      </c>
      <c r="B18" t="s">
        <v>42</v>
      </c>
      <c r="C18" t="s">
        <v>47</v>
      </c>
      <c r="D18" t="str">
        <f t="shared" si="0"/>
        <v>灯油無連続給湯効率</v>
      </c>
      <c r="E18">
        <f>1/判定!C11/指標!G6*指標!E6</f>
        <v>8.757180888328428E-2</v>
      </c>
      <c r="F18">
        <f>1/判定!D11/指標!G6*指標!E6</f>
        <v>2.0090003214400517E-2</v>
      </c>
    </row>
    <row r="20" spans="1:6" x14ac:dyDescent="0.15">
      <c r="E20" t="s">
        <v>33</v>
      </c>
    </row>
    <row r="21" spans="1:6" x14ac:dyDescent="0.15">
      <c r="C21" t="s">
        <v>0</v>
      </c>
      <c r="E21">
        <f>VLOOKUP(判定!C8&amp;判定!C9&amp;判定!C10, 計算!$D$3:$F$18, 2, FALSE)</f>
        <v>6.6118368005160452E-2</v>
      </c>
    </row>
    <row r="22" spans="1:6" x14ac:dyDescent="0.15">
      <c r="C22" t="s">
        <v>18</v>
      </c>
      <c r="E22">
        <f>VLOOKUP(判定!D8&amp;判定!D9&amp;判定!D10, 計算!$D$3:$F$18, 3, FALSE)</f>
        <v>3.4558823529411767E-2</v>
      </c>
    </row>
    <row r="23" spans="1:6" x14ac:dyDescent="0.15">
      <c r="C23" t="s">
        <v>11</v>
      </c>
      <c r="E23">
        <f>(E21-E22)/E21</f>
        <v>0.47731886657101857</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7" sqref="G7"/>
    </sheetView>
  </sheetViews>
  <sheetFormatPr defaultRowHeight="13.5" x14ac:dyDescent="0.15"/>
  <cols>
    <col min="2" max="2" width="34.625" customWidth="1"/>
    <col min="3" max="3" width="4.875" style="32"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20" t="s">
        <v>22</v>
      </c>
      <c r="C2" s="33"/>
      <c r="D2" s="15" t="s">
        <v>21</v>
      </c>
      <c r="E2" s="14" t="s">
        <v>14</v>
      </c>
      <c r="F2" s="14"/>
      <c r="G2" s="15" t="s">
        <v>13</v>
      </c>
      <c r="H2" s="16"/>
    </row>
    <row r="3" spans="2:9" s="1" customFormat="1" ht="45" customHeight="1" x14ac:dyDescent="0.15">
      <c r="B3" s="21" t="s">
        <v>23</v>
      </c>
      <c r="C3" s="34"/>
      <c r="D3" s="18" t="s">
        <v>12</v>
      </c>
      <c r="E3" s="8">
        <v>0.42299999999999999</v>
      </c>
      <c r="F3" s="2" t="s">
        <v>7</v>
      </c>
      <c r="G3" s="12">
        <v>3.6</v>
      </c>
      <c r="H3" s="2" t="s">
        <v>34</v>
      </c>
    </row>
    <row r="4" spans="2:9" s="1" customFormat="1" ht="45" customHeight="1" x14ac:dyDescent="0.15">
      <c r="B4" s="21" t="s">
        <v>24</v>
      </c>
      <c r="C4" s="34"/>
      <c r="D4" s="18" t="s">
        <v>1</v>
      </c>
      <c r="E4" s="8">
        <v>2.0499999999999998</v>
      </c>
      <c r="F4" s="2" t="s">
        <v>5</v>
      </c>
      <c r="G4" s="12">
        <v>39.75</v>
      </c>
      <c r="H4" s="2" t="s">
        <v>15</v>
      </c>
    </row>
    <row r="5" spans="2:9" s="1" customFormat="1" ht="45" customHeight="1" x14ac:dyDescent="0.15">
      <c r="B5" s="21" t="s">
        <v>25</v>
      </c>
      <c r="C5" s="34"/>
      <c r="D5" s="18" t="s">
        <v>17</v>
      </c>
      <c r="E5" s="5">
        <v>6.53</v>
      </c>
      <c r="F5" s="2" t="s">
        <v>5</v>
      </c>
      <c r="G5" s="12">
        <v>94.45</v>
      </c>
      <c r="H5" s="2" t="s">
        <v>15</v>
      </c>
    </row>
    <row r="6" spans="2:9" s="1" customFormat="1" ht="45" customHeight="1" x14ac:dyDescent="0.15">
      <c r="B6" s="21" t="s">
        <v>27</v>
      </c>
      <c r="C6" s="34"/>
      <c r="D6" s="18" t="s">
        <v>2</v>
      </c>
      <c r="E6" s="5">
        <v>2.5</v>
      </c>
      <c r="F6" s="2" t="s">
        <v>6</v>
      </c>
      <c r="G6" s="12">
        <v>36.6</v>
      </c>
      <c r="H6" s="2" t="s">
        <v>16</v>
      </c>
    </row>
    <row r="7" spans="2:9" s="1" customFormat="1" ht="45" customHeight="1" x14ac:dyDescent="0.15">
      <c r="B7" s="21" t="s">
        <v>29</v>
      </c>
      <c r="C7" s="34"/>
      <c r="D7" s="23"/>
      <c r="E7" s="24"/>
      <c r="F7" s="25"/>
      <c r="G7" s="26"/>
      <c r="H7" s="25"/>
    </row>
    <row r="8" spans="2:9" s="1" customFormat="1" ht="45" customHeight="1" x14ac:dyDescent="0.15">
      <c r="B8" s="21" t="s">
        <v>26</v>
      </c>
      <c r="C8" s="34"/>
      <c r="D8" s="27"/>
      <c r="E8" s="27"/>
      <c r="F8" s="27"/>
      <c r="G8" s="27"/>
      <c r="H8" s="27"/>
    </row>
    <row r="9" spans="2:9" s="1" customFormat="1" ht="45" customHeight="1" x14ac:dyDescent="0.15">
      <c r="B9" s="21" t="s">
        <v>28</v>
      </c>
      <c r="C9" s="34"/>
      <c r="D9" s="28"/>
      <c r="E9" s="29"/>
      <c r="F9" s="30"/>
      <c r="G9" s="31"/>
      <c r="H9" s="30"/>
    </row>
    <row r="10" spans="2:9" s="1" customFormat="1" ht="45" customHeight="1" x14ac:dyDescent="0.15">
      <c r="B10" s="21" t="s">
        <v>30</v>
      </c>
      <c r="C10" s="34"/>
      <c r="D10" s="28"/>
      <c r="E10" s="29"/>
      <c r="F10" s="30"/>
      <c r="G10" s="31"/>
      <c r="H10" s="30"/>
    </row>
    <row r="11" spans="2:9" s="1" customFormat="1" ht="45" customHeight="1" x14ac:dyDescent="0.15">
      <c r="B11" s="21" t="s">
        <v>31</v>
      </c>
      <c r="C11" s="34"/>
      <c r="D11" s="27"/>
      <c r="E11" s="27"/>
      <c r="F11" s="27"/>
      <c r="G11" s="27"/>
      <c r="H11" s="27"/>
      <c r="I11" s="3"/>
    </row>
    <row r="12" spans="2:9" s="1" customFormat="1" ht="26.1" customHeight="1" x14ac:dyDescent="0.15">
      <c r="B12" s="19"/>
      <c r="C12" s="22"/>
      <c r="E12" s="6"/>
      <c r="F12" s="6"/>
      <c r="G12" s="6"/>
      <c r="H12" s="6"/>
      <c r="I12" s="6"/>
    </row>
    <row r="13" spans="2:9" s="1" customFormat="1" ht="26.45" customHeight="1" x14ac:dyDescent="0.15">
      <c r="B13" s="13"/>
      <c r="C13" s="22"/>
      <c r="E13" s="7"/>
      <c r="F13" s="7"/>
      <c r="G13" s="7"/>
      <c r="H13" s="7"/>
      <c r="I13" s="7"/>
    </row>
    <row r="14" spans="2:9" s="1" customFormat="1" ht="26.45" customHeight="1" x14ac:dyDescent="0.15">
      <c r="B14" s="13"/>
      <c r="C14" s="22"/>
      <c r="E14" s="7"/>
      <c r="F14" s="7"/>
      <c r="G14" s="7"/>
      <c r="H14" s="7"/>
      <c r="I14" s="7"/>
    </row>
    <row r="15" spans="2:9" s="1" customFormat="1" ht="26.45" customHeight="1" x14ac:dyDescent="0.15">
      <c r="B15" s="13"/>
      <c r="C15" s="22"/>
      <c r="E15" s="7"/>
      <c r="F15" s="7"/>
      <c r="G15" s="7"/>
      <c r="H15" s="7"/>
      <c r="I15" s="7"/>
    </row>
    <row r="17" spans="2:3" ht="14.25" x14ac:dyDescent="0.15">
      <c r="B17" s="13"/>
      <c r="C17" s="22"/>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cp:lastPrinted>2025-04-24T00:06:43Z</cp:lastPrinted>
  <dcterms:modified xsi:type="dcterms:W3CDTF">2025-06-13T09:05:14Z</dcterms:modified>
</cp:coreProperties>
</file>