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6"/>
  <workbookPr defaultThemeVersion="124226"/>
  <mc:AlternateContent xmlns:mc="http://schemas.openxmlformats.org/markup-compatibility/2006">
    <mc:Choice Requires="x15">
      <x15ac:absPath xmlns:x15ac="http://schemas.microsoft.com/office/spreadsheetml/2010/11/ac" url="\\192.168.219.151\file-server\営業課\一時保管フォルダ\神社\水栓数超過・水理計算関係\水理計算\"/>
    </mc:Choice>
  </mc:AlternateContent>
  <xr:revisionPtr revIDLastSave="0" documentId="13_ncr:1_{D87899C8-4338-4BFA-8A0B-C3DDE39CAEF4}" xr6:coauthVersionLast="36" xr6:coauthVersionMax="36" xr10:uidLastSave="{00000000-0000-0000-0000-000000000000}"/>
  <bookViews>
    <workbookView xWindow="0" yWindow="0" windowWidth="21570" windowHeight="7785" xr2:uid="{00000000-000D-0000-FFFF-FFFF00000000}"/>
  </bookViews>
  <sheets>
    <sheet name="はじめに" sheetId="16" r:id="rId1"/>
    <sheet name="⑦一般住宅" sheetId="11" r:id="rId2"/>
    <sheet name="（記入例20㎜ＯＫ）" sheetId="20" r:id="rId3"/>
    <sheet name="（記入例13㎜ＮＧ）" sheetId="21" r:id="rId4"/>
    <sheet name="⑧一般住宅使用水量入力" sheetId="18" r:id="rId5"/>
    <sheet name="表1" sheetId="2" r:id="rId6"/>
    <sheet name="表2" sheetId="3" r:id="rId7"/>
  </sheets>
  <calcPr calcId="191029"/>
</workbook>
</file>

<file path=xl/calcChain.xml><?xml version="1.0" encoding="utf-8"?>
<calcChain xmlns="http://schemas.openxmlformats.org/spreadsheetml/2006/main">
  <c r="F56" i="21" l="1"/>
  <c r="C56" i="21"/>
  <c r="G56" i="21" s="1"/>
  <c r="E56" i="21" s="1"/>
  <c r="D56" i="21" s="1"/>
  <c r="F55" i="21"/>
  <c r="F54" i="21"/>
  <c r="F53" i="21"/>
  <c r="B53" i="21"/>
  <c r="G52" i="21"/>
  <c r="F52" i="21"/>
  <c r="E52" i="21"/>
  <c r="D52" i="21" s="1"/>
  <c r="G51" i="21"/>
  <c r="F51" i="21"/>
  <c r="E51" i="21"/>
  <c r="D51" i="21"/>
  <c r="G50" i="21"/>
  <c r="E50" i="21" s="1"/>
  <c r="D50" i="21" s="1"/>
  <c r="F50" i="21"/>
  <c r="G49" i="21"/>
  <c r="F49" i="21"/>
  <c r="E49" i="21"/>
  <c r="D49" i="21" s="1"/>
  <c r="G48" i="21"/>
  <c r="F48" i="21"/>
  <c r="E48" i="21"/>
  <c r="D48" i="21"/>
  <c r="G47" i="21"/>
  <c r="E47" i="21" s="1"/>
  <c r="D47" i="21" s="1"/>
  <c r="F47" i="21"/>
  <c r="G46" i="21"/>
  <c r="F46" i="21"/>
  <c r="E46" i="21"/>
  <c r="D46" i="21" s="1"/>
  <c r="G45" i="21"/>
  <c r="F45" i="21"/>
  <c r="E45" i="21"/>
  <c r="D45" i="21"/>
  <c r="G44" i="21"/>
  <c r="E44" i="21" s="1"/>
  <c r="D44" i="21" s="1"/>
  <c r="F44" i="21"/>
  <c r="G43" i="21"/>
  <c r="F43" i="21"/>
  <c r="E43" i="21"/>
  <c r="D43" i="21" s="1"/>
  <c r="G42" i="21"/>
  <c r="F42" i="21"/>
  <c r="E42" i="21"/>
  <c r="D42" i="21"/>
  <c r="G38" i="21"/>
  <c r="F38" i="21"/>
  <c r="E38" i="21"/>
  <c r="D38" i="21"/>
  <c r="G37" i="21"/>
  <c r="F37" i="21"/>
  <c r="E37" i="21"/>
  <c r="D37" i="21"/>
  <c r="G36" i="21"/>
  <c r="F36" i="21"/>
  <c r="E36" i="21"/>
  <c r="D36" i="21"/>
  <c r="G35" i="21"/>
  <c r="F35" i="21"/>
  <c r="E35" i="21"/>
  <c r="D35" i="21"/>
  <c r="G34" i="21"/>
  <c r="F34" i="21"/>
  <c r="E34" i="21"/>
  <c r="D34" i="21"/>
  <c r="G33" i="21"/>
  <c r="F33" i="21"/>
  <c r="E33" i="21"/>
  <c r="D33" i="21"/>
  <c r="G32" i="21"/>
  <c r="F32" i="21"/>
  <c r="E32" i="21"/>
  <c r="D32" i="21"/>
  <c r="G30" i="21"/>
  <c r="F30" i="21"/>
  <c r="E30" i="21"/>
  <c r="D30" i="21"/>
  <c r="G29" i="21"/>
  <c r="F29" i="21"/>
  <c r="E29" i="21"/>
  <c r="D29" i="21"/>
  <c r="G28" i="21"/>
  <c r="F28" i="21"/>
  <c r="E28" i="21"/>
  <c r="D28" i="21"/>
  <c r="G27" i="21"/>
  <c r="F27" i="21"/>
  <c r="E27" i="21"/>
  <c r="D27" i="21"/>
  <c r="G25" i="21"/>
  <c r="F25" i="21"/>
  <c r="D25" i="21" s="1"/>
  <c r="E25" i="21"/>
  <c r="G24" i="21"/>
  <c r="F24" i="21"/>
  <c r="E24" i="21"/>
  <c r="D24" i="21"/>
  <c r="G23" i="21"/>
  <c r="F23" i="21"/>
  <c r="E23" i="21"/>
  <c r="D23" i="21"/>
  <c r="G21" i="21"/>
  <c r="F21" i="21"/>
  <c r="E21" i="21"/>
  <c r="D21" i="21"/>
  <c r="G20" i="21"/>
  <c r="F20" i="21"/>
  <c r="E20" i="21"/>
  <c r="D20" i="21"/>
  <c r="G19" i="21"/>
  <c r="F19" i="21"/>
  <c r="E19" i="21"/>
  <c r="D19" i="21"/>
  <c r="G17" i="21"/>
  <c r="F17" i="21"/>
  <c r="D17" i="21" s="1"/>
  <c r="E17" i="21"/>
  <c r="G16" i="21"/>
  <c r="F16" i="21"/>
  <c r="E16" i="21"/>
  <c r="D16" i="21"/>
  <c r="G15" i="21"/>
  <c r="E15" i="21" s="1"/>
  <c r="F15" i="21"/>
  <c r="F11" i="21"/>
  <c r="F10" i="21"/>
  <c r="B7" i="21"/>
  <c r="B6" i="21"/>
  <c r="C53" i="21" s="1"/>
  <c r="G53" i="21" s="1"/>
  <c r="E53" i="21" s="1"/>
  <c r="D53" i="21" s="1"/>
  <c r="F2" i="21"/>
  <c r="F56" i="20"/>
  <c r="F55" i="20"/>
  <c r="F54" i="20"/>
  <c r="B53" i="20"/>
  <c r="F53" i="20" s="1"/>
  <c r="G52" i="20"/>
  <c r="F52" i="20"/>
  <c r="E52" i="20"/>
  <c r="D52" i="20" s="1"/>
  <c r="G51" i="20"/>
  <c r="E51" i="20" s="1"/>
  <c r="D51" i="20" s="1"/>
  <c r="F51" i="20"/>
  <c r="G50" i="20"/>
  <c r="E50" i="20" s="1"/>
  <c r="D50" i="20" s="1"/>
  <c r="F50" i="20"/>
  <c r="G49" i="20"/>
  <c r="F49" i="20"/>
  <c r="E49" i="20"/>
  <c r="D49" i="20" s="1"/>
  <c r="G48" i="20"/>
  <c r="E48" i="20" s="1"/>
  <c r="D48" i="20" s="1"/>
  <c r="F48" i="20"/>
  <c r="G47" i="20"/>
  <c r="E47" i="20" s="1"/>
  <c r="D47" i="20" s="1"/>
  <c r="F47" i="20"/>
  <c r="G46" i="20"/>
  <c r="F46" i="20"/>
  <c r="E46" i="20"/>
  <c r="D46" i="20" s="1"/>
  <c r="G45" i="20"/>
  <c r="E45" i="20" s="1"/>
  <c r="D45" i="20" s="1"/>
  <c r="F45" i="20"/>
  <c r="G44" i="20"/>
  <c r="E44" i="20" s="1"/>
  <c r="D44" i="20" s="1"/>
  <c r="F44" i="20"/>
  <c r="G43" i="20"/>
  <c r="F43" i="20"/>
  <c r="E43" i="20"/>
  <c r="D43" i="20" s="1"/>
  <c r="G42" i="20"/>
  <c r="E42" i="20" s="1"/>
  <c r="D42" i="20" s="1"/>
  <c r="F42" i="20"/>
  <c r="G38" i="20"/>
  <c r="F38" i="20"/>
  <c r="E38" i="20"/>
  <c r="D38" i="20"/>
  <c r="G37" i="20"/>
  <c r="F37" i="20"/>
  <c r="E37" i="20"/>
  <c r="D37" i="20"/>
  <c r="G36" i="20"/>
  <c r="F36" i="20"/>
  <c r="E36" i="20"/>
  <c r="D36" i="20"/>
  <c r="G35" i="20"/>
  <c r="F35" i="20"/>
  <c r="E35" i="20"/>
  <c r="D35" i="20"/>
  <c r="G34" i="20"/>
  <c r="F34" i="20"/>
  <c r="E34" i="20"/>
  <c r="D34" i="20"/>
  <c r="G33" i="20"/>
  <c r="F33" i="20"/>
  <c r="E33" i="20"/>
  <c r="D33" i="20"/>
  <c r="G32" i="20"/>
  <c r="F32" i="20"/>
  <c r="E32" i="20"/>
  <c r="D32" i="20"/>
  <c r="G30" i="20"/>
  <c r="F30" i="20"/>
  <c r="E30" i="20"/>
  <c r="D30" i="20"/>
  <c r="G29" i="20"/>
  <c r="F29" i="20"/>
  <c r="E29" i="20"/>
  <c r="D29" i="20"/>
  <c r="G28" i="20"/>
  <c r="F28" i="20"/>
  <c r="E28" i="20"/>
  <c r="D28" i="20"/>
  <c r="G27" i="20"/>
  <c r="F27" i="20"/>
  <c r="E27" i="20"/>
  <c r="D27" i="20"/>
  <c r="G25" i="20"/>
  <c r="E25" i="20" s="1"/>
  <c r="D25" i="20" s="1"/>
  <c r="F25" i="20"/>
  <c r="G24" i="20"/>
  <c r="F24" i="20"/>
  <c r="E24" i="20"/>
  <c r="D24" i="20"/>
  <c r="G23" i="20"/>
  <c r="F23" i="20"/>
  <c r="E23" i="20"/>
  <c r="D23" i="20"/>
  <c r="B22" i="20"/>
  <c r="G21" i="20"/>
  <c r="F21" i="20"/>
  <c r="E21" i="20"/>
  <c r="D21" i="20"/>
  <c r="G20" i="20"/>
  <c r="F20" i="20"/>
  <c r="E20" i="20"/>
  <c r="D20" i="20"/>
  <c r="G19" i="20"/>
  <c r="F19" i="20"/>
  <c r="E19" i="20"/>
  <c r="D19" i="20"/>
  <c r="G17" i="20"/>
  <c r="F17" i="20"/>
  <c r="E17" i="20"/>
  <c r="D17" i="20"/>
  <c r="G16" i="20"/>
  <c r="F16" i="20"/>
  <c r="E16" i="20"/>
  <c r="D16" i="20"/>
  <c r="G15" i="20"/>
  <c r="E15" i="20" s="1"/>
  <c r="F15" i="20"/>
  <c r="F11" i="20"/>
  <c r="F10" i="20"/>
  <c r="B6" i="20"/>
  <c r="C53" i="20" s="1"/>
  <c r="G53" i="20" s="1"/>
  <c r="E53" i="20" s="1"/>
  <c r="F2" i="20"/>
  <c r="D15" i="21" l="1"/>
  <c r="D39" i="21" s="1"/>
  <c r="C54" i="21"/>
  <c r="G54" i="21" s="1"/>
  <c r="E54" i="21" s="1"/>
  <c r="D54" i="21" s="1"/>
  <c r="D57" i="21" s="1"/>
  <c r="C55" i="21"/>
  <c r="G55" i="21" s="1"/>
  <c r="E55" i="21" s="1"/>
  <c r="D55" i="21" s="1"/>
  <c r="D15" i="20"/>
  <c r="D39" i="20" s="1"/>
  <c r="D53" i="20"/>
  <c r="D57" i="20" s="1"/>
  <c r="B59" i="20" s="1"/>
  <c r="D59" i="20" s="1"/>
  <c r="B7" i="20"/>
  <c r="C56" i="20"/>
  <c r="G56" i="20" s="1"/>
  <c r="E56" i="20" s="1"/>
  <c r="D56" i="20" s="1"/>
  <c r="C54" i="20"/>
  <c r="G54" i="20" s="1"/>
  <c r="E54" i="20" s="1"/>
  <c r="D54" i="20" s="1"/>
  <c r="C55" i="20"/>
  <c r="G55" i="20" s="1"/>
  <c r="E55" i="20" s="1"/>
  <c r="D55" i="20" s="1"/>
  <c r="B5" i="18"/>
  <c r="C71" i="18" s="1"/>
  <c r="G7" i="18"/>
  <c r="I32" i="18" s="1"/>
  <c r="G8" i="18"/>
  <c r="I33" i="18" s="1"/>
  <c r="G5" i="18"/>
  <c r="I40" i="18" s="1"/>
  <c r="G6" i="18"/>
  <c r="I22" i="18" s="1"/>
  <c r="D17" i="18"/>
  <c r="F9" i="18"/>
  <c r="G9" i="18" s="1"/>
  <c r="B6" i="18" s="1"/>
  <c r="E13" i="18"/>
  <c r="D13" i="18" s="1"/>
  <c r="D28" i="18"/>
  <c r="H9" i="18"/>
  <c r="H3" i="3"/>
  <c r="H4" i="3"/>
  <c r="F5" i="3"/>
  <c r="B59" i="21" l="1"/>
  <c r="D59" i="21" s="1"/>
  <c r="B60" i="21"/>
  <c r="D60" i="21" s="1"/>
  <c r="B60" i="20"/>
  <c r="D60" i="20" s="1"/>
  <c r="I21" i="18"/>
  <c r="I17" i="18"/>
  <c r="I30" i="18"/>
  <c r="I13" i="18"/>
  <c r="I23" i="18"/>
  <c r="I15" i="18"/>
  <c r="I25" i="18"/>
  <c r="I28" i="18"/>
  <c r="I19" i="18"/>
  <c r="I18" i="18"/>
  <c r="I14" i="18"/>
  <c r="I26" i="18"/>
  <c r="I31" i="18"/>
  <c r="I27" i="18"/>
  <c r="I41" i="18"/>
  <c r="E41" i="18" s="1"/>
  <c r="I42" i="18"/>
  <c r="E42" i="18" s="1"/>
  <c r="I43" i="18"/>
  <c r="E43" i="18" s="1"/>
  <c r="I44" i="18"/>
  <c r="E44" i="18" s="1"/>
  <c r="I45" i="18"/>
  <c r="E45" i="18" s="1"/>
  <c r="I46" i="18"/>
  <c r="E46" i="18" s="1"/>
  <c r="I47" i="18"/>
  <c r="E47" i="18" s="1"/>
  <c r="I48" i="18"/>
  <c r="E48" i="18" s="1"/>
  <c r="I49" i="18"/>
  <c r="E49" i="18" s="1"/>
  <c r="I50" i="18"/>
  <c r="E50" i="18" s="1"/>
  <c r="I51" i="18"/>
  <c r="E51" i="18" s="1"/>
  <c r="I52" i="18"/>
  <c r="E52" i="18" s="1"/>
  <c r="I53" i="18"/>
  <c r="E53" i="18" s="1"/>
  <c r="I54" i="18"/>
  <c r="E54" i="18" s="1"/>
  <c r="I55" i="18"/>
  <c r="E55" i="18" s="1"/>
  <c r="I56" i="18"/>
  <c r="E56" i="18" s="1"/>
  <c r="I57" i="18"/>
  <c r="E57" i="18" s="1"/>
  <c r="I58" i="18"/>
  <c r="E58" i="18" s="1"/>
  <c r="I59" i="18"/>
  <c r="E59" i="18" s="1"/>
  <c r="I60" i="18"/>
  <c r="E60" i="18" s="1"/>
  <c r="I61" i="18"/>
  <c r="E61" i="18" s="1"/>
  <c r="I62" i="18"/>
  <c r="E62" i="18" s="1"/>
  <c r="I63" i="18"/>
  <c r="E63" i="18" s="1"/>
  <c r="I64" i="18"/>
  <c r="E64" i="18" s="1"/>
  <c r="I65" i="18"/>
  <c r="E65" i="18" s="1"/>
  <c r="I66" i="18"/>
  <c r="E66" i="18" s="1"/>
  <c r="I67" i="18"/>
  <c r="E67" i="18" s="1"/>
  <c r="I68" i="18"/>
  <c r="E68" i="18" s="1"/>
  <c r="I69" i="18"/>
  <c r="E69" i="18" s="1"/>
  <c r="E40" i="18"/>
  <c r="H8" i="18"/>
  <c r="E23" i="18"/>
  <c r="D23" i="18" s="1"/>
  <c r="E14" i="18"/>
  <c r="D14" i="18" s="1"/>
  <c r="H2" i="18"/>
  <c r="H73" i="18"/>
  <c r="H72" i="18"/>
  <c r="H71" i="18"/>
  <c r="B70" i="18"/>
  <c r="H70" i="18" s="1"/>
  <c r="H69" i="18"/>
  <c r="H68" i="18"/>
  <c r="H67" i="18"/>
  <c r="H66" i="18"/>
  <c r="H65" i="18"/>
  <c r="H64" i="18"/>
  <c r="H63" i="18"/>
  <c r="H62" i="18"/>
  <c r="H61" i="18"/>
  <c r="H60" i="18"/>
  <c r="H59" i="18"/>
  <c r="H58" i="18"/>
  <c r="H57" i="18"/>
  <c r="H56" i="18"/>
  <c r="H55" i="18"/>
  <c r="H54" i="18"/>
  <c r="H53" i="18"/>
  <c r="H52" i="18"/>
  <c r="H51" i="18"/>
  <c r="H50" i="18"/>
  <c r="H49" i="18"/>
  <c r="H48" i="18"/>
  <c r="H47" i="18"/>
  <c r="H46" i="18"/>
  <c r="H45" i="18"/>
  <c r="H44" i="18"/>
  <c r="H43" i="18"/>
  <c r="H42" i="18"/>
  <c r="H41" i="18"/>
  <c r="H40" i="18"/>
  <c r="H36" i="18"/>
  <c r="E36" i="18"/>
  <c r="D36" i="18"/>
  <c r="H35" i="18"/>
  <c r="E35" i="18"/>
  <c r="D35" i="18"/>
  <c r="H34" i="18"/>
  <c r="E34" i="18"/>
  <c r="D34" i="18"/>
  <c r="H33" i="18"/>
  <c r="E33" i="18"/>
  <c r="D33" i="18"/>
  <c r="H32" i="18"/>
  <c r="E32" i="18"/>
  <c r="D32" i="18" s="1"/>
  <c r="H31" i="18"/>
  <c r="E31" i="18"/>
  <c r="D31" i="18"/>
  <c r="H30" i="18"/>
  <c r="E30" i="18"/>
  <c r="D30" i="18"/>
  <c r="H28" i="18"/>
  <c r="E28" i="18"/>
  <c r="H27" i="18"/>
  <c r="E27" i="18"/>
  <c r="D27" i="18" s="1"/>
  <c r="H26" i="18"/>
  <c r="E26" i="18"/>
  <c r="D26" i="18"/>
  <c r="H25" i="18"/>
  <c r="E25" i="18"/>
  <c r="D25" i="18"/>
  <c r="H23" i="18"/>
  <c r="H22" i="18"/>
  <c r="E22" i="18"/>
  <c r="D22" i="18"/>
  <c r="H21" i="18"/>
  <c r="E21" i="18"/>
  <c r="D21" i="18"/>
  <c r="H19" i="18"/>
  <c r="E19" i="18"/>
  <c r="D19" i="18"/>
  <c r="H18" i="18"/>
  <c r="E18" i="18"/>
  <c r="D18" i="18"/>
  <c r="H17" i="18"/>
  <c r="E17" i="18"/>
  <c r="H15" i="18"/>
  <c r="H14" i="18"/>
  <c r="H13" i="18"/>
  <c r="C70" i="18"/>
  <c r="D50" i="18" l="1"/>
  <c r="D61" i="18"/>
  <c r="D49" i="18"/>
  <c r="D48" i="18"/>
  <c r="D59" i="18"/>
  <c r="D46" i="18"/>
  <c r="D69" i="18"/>
  <c r="D57" i="18"/>
  <c r="D45" i="18"/>
  <c r="D56" i="18"/>
  <c r="D67" i="18"/>
  <c r="D43" i="18"/>
  <c r="D54" i="18"/>
  <c r="D42" i="18"/>
  <c r="D65" i="18"/>
  <c r="D53" i="18"/>
  <c r="D41" i="18"/>
  <c r="D64" i="18"/>
  <c r="D51" i="18"/>
  <c r="E15" i="18"/>
  <c r="D15" i="18" s="1"/>
  <c r="D37" i="18" s="1"/>
  <c r="I70" i="18"/>
  <c r="E70" i="18" s="1"/>
  <c r="D70" i="18" s="1"/>
  <c r="D44" i="18"/>
  <c r="D47" i="18"/>
  <c r="D52" i="18"/>
  <c r="D55" i="18"/>
  <c r="D60" i="18"/>
  <c r="D63" i="18"/>
  <c r="D68" i="18"/>
  <c r="D40" i="18"/>
  <c r="D58" i="18"/>
  <c r="D62" i="18"/>
  <c r="D66" i="18"/>
  <c r="C72" i="18"/>
  <c r="C73" i="18"/>
  <c r="G15" i="11"/>
  <c r="G14" i="11"/>
  <c r="I73" i="18" l="1"/>
  <c r="E73" i="18" s="1"/>
  <c r="D73" i="18" s="1"/>
  <c r="I72" i="18"/>
  <c r="E72" i="18" s="1"/>
  <c r="D72" i="18" s="1"/>
  <c r="I71" i="18"/>
  <c r="E71" i="18" s="1"/>
  <c r="E13" i="11"/>
  <c r="D13" i="11" s="1"/>
  <c r="F13" i="11"/>
  <c r="G13" i="11"/>
  <c r="B70" i="11"/>
  <c r="D71" i="18" l="1"/>
  <c r="D74" i="18" s="1"/>
  <c r="B77" i="18"/>
  <c r="D77" i="18" s="1"/>
  <c r="B76" i="18" l="1"/>
  <c r="D76" i="18" s="1"/>
  <c r="G56" i="11"/>
  <c r="E56" i="11" s="1"/>
  <c r="G57" i="11"/>
  <c r="E57" i="11" s="1"/>
  <c r="G58" i="11"/>
  <c r="E58" i="11" s="1"/>
  <c r="G59" i="11"/>
  <c r="E59" i="11" s="1"/>
  <c r="G60" i="11"/>
  <c r="E60" i="11" s="1"/>
  <c r="G61" i="11"/>
  <c r="E61" i="11" s="1"/>
  <c r="G62" i="11"/>
  <c r="E62" i="11" s="1"/>
  <c r="G63" i="11"/>
  <c r="E63" i="11" s="1"/>
  <c r="G64" i="11"/>
  <c r="E64" i="11" s="1"/>
  <c r="G65" i="11"/>
  <c r="E65" i="11" s="1"/>
  <c r="F56" i="11"/>
  <c r="F57" i="11"/>
  <c r="F58" i="11"/>
  <c r="F59" i="11"/>
  <c r="F60" i="11"/>
  <c r="F61" i="11"/>
  <c r="F62" i="11"/>
  <c r="F63" i="11"/>
  <c r="G43" i="11"/>
  <c r="E43" i="11" s="1"/>
  <c r="G44" i="11"/>
  <c r="E44" i="11" s="1"/>
  <c r="G45" i="11"/>
  <c r="E45" i="11" s="1"/>
  <c r="G46" i="11"/>
  <c r="E46" i="11" s="1"/>
  <c r="G47" i="11"/>
  <c r="E47" i="11" s="1"/>
  <c r="G48" i="11"/>
  <c r="E48" i="11" s="1"/>
  <c r="G49" i="11"/>
  <c r="E49" i="11" s="1"/>
  <c r="G50" i="11"/>
  <c r="E50" i="11" s="1"/>
  <c r="G51" i="11"/>
  <c r="E51" i="11" s="1"/>
  <c r="G52" i="11"/>
  <c r="E52" i="11" s="1"/>
  <c r="G53" i="11"/>
  <c r="E53" i="11" s="1"/>
  <c r="G54" i="11"/>
  <c r="E54" i="11" s="1"/>
  <c r="G55" i="11"/>
  <c r="E55" i="11" s="1"/>
  <c r="G66" i="11"/>
  <c r="E66" i="11" s="1"/>
  <c r="G67" i="11"/>
  <c r="E67" i="11" s="1"/>
  <c r="G68" i="11"/>
  <c r="E68" i="11" s="1"/>
  <c r="G69" i="11"/>
  <c r="E69" i="11" s="1"/>
  <c r="F55" i="11"/>
  <c r="F64" i="11"/>
  <c r="F65" i="11"/>
  <c r="F66" i="11"/>
  <c r="F67" i="11"/>
  <c r="F68" i="11"/>
  <c r="F69" i="11"/>
  <c r="F44" i="11"/>
  <c r="F43" i="11"/>
  <c r="F45" i="11"/>
  <c r="F46" i="11"/>
  <c r="F47" i="11"/>
  <c r="F48" i="11"/>
  <c r="F49" i="11"/>
  <c r="F50" i="11"/>
  <c r="F51" i="11"/>
  <c r="F52" i="11"/>
  <c r="F53" i="11"/>
  <c r="F54" i="11"/>
  <c r="F42" i="11"/>
  <c r="F41" i="11"/>
  <c r="F40" i="11"/>
  <c r="D60" i="11" l="1"/>
  <c r="D68" i="11"/>
  <c r="D67" i="11"/>
  <c r="D66" i="11"/>
  <c r="D65" i="11"/>
  <c r="D64" i="11"/>
  <c r="D63" i="11"/>
  <c r="D62" i="11"/>
  <c r="D61" i="11"/>
  <c r="D59" i="11"/>
  <c r="D58" i="11"/>
  <c r="D56" i="11"/>
  <c r="D55" i="11"/>
  <c r="D54" i="11"/>
  <c r="D53" i="11"/>
  <c r="D52" i="11"/>
  <c r="D51" i="11"/>
  <c r="D50" i="11"/>
  <c r="D49" i="11"/>
  <c r="D48" i="11"/>
  <c r="D47" i="11"/>
  <c r="D46" i="11"/>
  <c r="D45" i="11"/>
  <c r="D44" i="11"/>
  <c r="D43" i="11"/>
  <c r="D69" i="11"/>
  <c r="D57" i="11"/>
  <c r="E36" i="11" l="1"/>
  <c r="D36" i="11"/>
  <c r="E35" i="11"/>
  <c r="D35" i="11"/>
  <c r="E34" i="11"/>
  <c r="D34" i="11"/>
  <c r="E33" i="11"/>
  <c r="D33" i="11"/>
  <c r="E32" i="11"/>
  <c r="D32" i="11" s="1"/>
  <c r="E31" i="11"/>
  <c r="D31" i="11" s="1"/>
  <c r="E30" i="11"/>
  <c r="D30" i="11"/>
  <c r="E28" i="11"/>
  <c r="D28" i="11"/>
  <c r="E27" i="11"/>
  <c r="D27" i="11" s="1"/>
  <c r="E26" i="11"/>
  <c r="D26" i="11"/>
  <c r="E25" i="11"/>
  <c r="D25" i="11" s="1"/>
  <c r="E22" i="11"/>
  <c r="D22" i="11" s="1"/>
  <c r="E21" i="11"/>
  <c r="D21" i="11" s="1"/>
  <c r="E19" i="11"/>
  <c r="D19" i="11" s="1"/>
  <c r="E18" i="11"/>
  <c r="D18" i="11" s="1"/>
  <c r="E17" i="11"/>
  <c r="D17" i="11" s="1"/>
  <c r="E15" i="11"/>
  <c r="D15" i="11" s="1"/>
  <c r="E14" i="11"/>
  <c r="D14" i="11" s="1"/>
  <c r="F14" i="11"/>
  <c r="F15" i="11"/>
  <c r="B5" i="11" l="1"/>
  <c r="F28" i="11"/>
  <c r="G32" i="11"/>
  <c r="F32" i="11"/>
  <c r="F33" i="11"/>
  <c r="F34" i="11"/>
  <c r="F35" i="11"/>
  <c r="F36" i="11"/>
  <c r="F70" i="11"/>
  <c r="F71" i="11"/>
  <c r="F72" i="11"/>
  <c r="F31" i="11"/>
  <c r="F30" i="11"/>
  <c r="F26" i="11"/>
  <c r="F27" i="11"/>
  <c r="F25" i="11"/>
  <c r="F22" i="11"/>
  <c r="F23" i="11"/>
  <c r="F21" i="11"/>
  <c r="F18" i="11"/>
  <c r="F19" i="11"/>
  <c r="F17" i="11"/>
  <c r="G31" i="11"/>
  <c r="G21" i="11"/>
  <c r="G18" i="11"/>
  <c r="F15" i="3"/>
  <c r="H15" i="3" s="1"/>
  <c r="F14" i="3"/>
  <c r="H14" i="3" s="1"/>
  <c r="F13" i="3"/>
  <c r="H13" i="3" s="1"/>
  <c r="F6" i="3"/>
  <c r="F7" i="3"/>
  <c r="F8" i="3"/>
  <c r="F9" i="3"/>
  <c r="F10" i="3"/>
  <c r="H10" i="3" s="1"/>
  <c r="F11" i="3"/>
  <c r="H11" i="3" s="1"/>
  <c r="F12" i="3"/>
  <c r="H12" i="3" s="1"/>
  <c r="F73" i="11"/>
  <c r="F9" i="11"/>
  <c r="F8" i="11"/>
  <c r="F2" i="11"/>
  <c r="G36" i="11" l="1"/>
  <c r="C72" i="11"/>
  <c r="C71" i="11"/>
  <c r="G71" i="11" s="1"/>
  <c r="C70" i="11"/>
  <c r="G70" i="11" s="1"/>
  <c r="E70" i="11" s="1"/>
  <c r="D70" i="11" s="1"/>
  <c r="C73" i="11"/>
  <c r="G73" i="11" s="1"/>
  <c r="E73" i="11" s="1"/>
  <c r="D73" i="11" s="1"/>
  <c r="H8" i="3"/>
  <c r="H7" i="3"/>
  <c r="G25" i="11"/>
  <c r="G34" i="11"/>
  <c r="G28" i="11"/>
  <c r="G35" i="11"/>
  <c r="H6" i="3"/>
  <c r="H9" i="3"/>
  <c r="H5" i="3"/>
  <c r="G19" i="11"/>
  <c r="G27" i="11"/>
  <c r="G33" i="11"/>
  <c r="B6" i="11"/>
  <c r="E23" i="11"/>
  <c r="D23" i="11" s="1"/>
  <c r="D37" i="11" s="1"/>
  <c r="G17" i="11"/>
  <c r="G23" i="11"/>
  <c r="G26" i="11"/>
  <c r="G22" i="11"/>
  <c r="G30" i="11"/>
  <c r="G42" i="11"/>
  <c r="G41" i="11"/>
  <c r="E41" i="11" s="1"/>
  <c r="D41" i="11" s="1"/>
  <c r="G40" i="11"/>
  <c r="E40" i="11" s="1"/>
  <c r="D40" i="11" s="1"/>
  <c r="E42" i="11" l="1"/>
  <c r="D42" i="11" s="1"/>
  <c r="G72" i="11"/>
  <c r="E72" i="11" s="1"/>
  <c r="D72" i="11" s="1"/>
  <c r="E71" i="11"/>
  <c r="D71" i="11" s="1"/>
  <c r="D74" i="11" l="1"/>
  <c r="B76" i="11" s="1"/>
  <c r="B77" i="11"/>
  <c r="D77" i="11" s="1"/>
  <c r="D76"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201810</author>
  </authors>
  <commentList>
    <comment ref="B3" authorId="0" shapeId="0" xr:uid="{89CD6D38-B206-4B28-8880-689BC1C4F479}">
      <text>
        <r>
          <rPr>
            <sz val="9"/>
            <color indexed="81"/>
            <rFont val="MS P ゴシック"/>
            <family val="3"/>
            <charset val="128"/>
          </rPr>
          <t>現地で計測した水圧</t>
        </r>
      </text>
    </comment>
    <comment ref="B13" authorId="0" shapeId="0" xr:uid="{29818C4D-FE47-4881-9E3D-C62B27F0D41C}">
      <text>
        <r>
          <rPr>
            <sz val="9"/>
            <color indexed="81"/>
            <rFont val="MS P ゴシック"/>
            <family val="3"/>
            <charset val="128"/>
          </rPr>
          <t>サドルから末端水栓（2階トイレ）までの管路延長（立ち上がり管延長を含む）
（水色〇＋青色〇の合計＋フレキ延長）</t>
        </r>
      </text>
    </comment>
    <comment ref="B15" authorId="0" shapeId="0" xr:uid="{BAF1E3AD-2F1D-43F5-AF90-FDB28782A881}">
      <text>
        <r>
          <rPr>
            <sz val="9"/>
            <color indexed="81"/>
            <rFont val="MS P ゴシック"/>
            <family val="3"/>
            <charset val="128"/>
          </rPr>
          <t>ヘッダーから２Fトイレ(立ち上がり管延長を含む)
（水色〇の合計）</t>
        </r>
      </text>
    </comment>
    <comment ref="B25" authorId="0" shapeId="0" xr:uid="{D6FB78F3-AC8D-4614-8E5C-8EC99A69E6EC}">
      <text>
        <r>
          <rPr>
            <sz val="9"/>
            <color indexed="81"/>
            <rFont val="MS P ゴシック"/>
            <family val="3"/>
            <charset val="128"/>
          </rPr>
          <t>サドルからヘッダー
（青色〇との合計＋フレキ延長）</t>
        </r>
      </text>
    </comment>
    <comment ref="A42" authorId="0" shapeId="0" xr:uid="{570165D2-223C-4F3A-A2E5-F71EF0F48D04}">
      <text>
        <r>
          <rPr>
            <sz val="9"/>
            <color indexed="81"/>
            <rFont val="MS P ゴシック"/>
            <family val="3"/>
            <charset val="128"/>
          </rPr>
          <t>サドルから末端水栓（2階トイレ）までの</t>
        </r>
        <r>
          <rPr>
            <b/>
            <sz val="9"/>
            <color indexed="81"/>
            <rFont val="MS P ゴシック"/>
            <family val="3"/>
            <charset val="128"/>
          </rPr>
          <t>経路上にある</t>
        </r>
        <r>
          <rPr>
            <sz val="9"/>
            <color indexed="81"/>
            <rFont val="MS P ゴシック"/>
            <family val="3"/>
            <charset val="128"/>
          </rPr>
          <t>給水器具のみ入力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201810</author>
  </authors>
  <commentList>
    <comment ref="B3" authorId="0" shapeId="0" xr:uid="{E3718D1C-01AE-4F11-B317-F9F00B4A80D4}">
      <text>
        <r>
          <rPr>
            <sz val="9"/>
            <color indexed="81"/>
            <rFont val="MS P ゴシック"/>
            <family val="3"/>
            <charset val="128"/>
          </rPr>
          <t>現地で計測した水圧</t>
        </r>
      </text>
    </comment>
    <comment ref="B13" authorId="0" shapeId="0" xr:uid="{CFDFEA21-488C-4339-B030-D82EECADEC13}">
      <text>
        <r>
          <rPr>
            <sz val="9"/>
            <color indexed="81"/>
            <rFont val="MS P ゴシック"/>
            <family val="3"/>
            <charset val="128"/>
          </rPr>
          <t>サドルから末端水栓（2階トイレ）までの管路延長
（水色〇＋青色〇の合計＋フレキ延長）</t>
        </r>
      </text>
    </comment>
    <comment ref="B15" authorId="0" shapeId="0" xr:uid="{04A9D17D-7DE2-46AE-ACC1-CDE4A1AB19FB}">
      <text>
        <r>
          <rPr>
            <sz val="9"/>
            <color indexed="81"/>
            <rFont val="MS P ゴシック"/>
            <family val="3"/>
            <charset val="128"/>
          </rPr>
          <t>ヘッダーから２Fトイレ(立ち上がり管延長を含む)
（水色〇の合計）</t>
        </r>
      </text>
    </comment>
    <comment ref="B17" authorId="0" shapeId="0" xr:uid="{6ACBE254-6473-44C1-8D70-D892EC58A2A3}">
      <text>
        <r>
          <rPr>
            <sz val="9"/>
            <color indexed="81"/>
            <rFont val="MS P ゴシック"/>
            <family val="3"/>
            <charset val="128"/>
          </rPr>
          <t>量水器からヘッダー
（青色〇の二次側管路＋フレキⅢ延長）</t>
        </r>
      </text>
    </comment>
    <comment ref="B25" authorId="0" shapeId="0" xr:uid="{761FDF95-2DA8-4713-ABDB-1D3529F8C8C4}">
      <text>
        <r>
          <rPr>
            <sz val="9"/>
            <color indexed="81"/>
            <rFont val="MS P ゴシック"/>
            <family val="3"/>
            <charset val="128"/>
          </rPr>
          <t>サドルから直結止水栓
（青色〇の一次側管路＋フレキⅡ延長）</t>
        </r>
      </text>
    </comment>
    <comment ref="A42" authorId="0" shapeId="0" xr:uid="{40E1319C-0E6A-418E-B089-2CE7CB820AE4}">
      <text>
        <r>
          <rPr>
            <sz val="9"/>
            <color indexed="81"/>
            <rFont val="MS P ゴシック"/>
            <family val="3"/>
            <charset val="128"/>
          </rPr>
          <t>サドルから末端水栓（2階トイレ）までの</t>
        </r>
        <r>
          <rPr>
            <b/>
            <sz val="9"/>
            <color indexed="81"/>
            <rFont val="MS P ゴシック"/>
            <family val="3"/>
            <charset val="128"/>
          </rPr>
          <t>経路上にある</t>
        </r>
        <r>
          <rPr>
            <sz val="9"/>
            <color indexed="81"/>
            <rFont val="MS P ゴシック"/>
            <family val="3"/>
            <charset val="128"/>
          </rPr>
          <t>給水器具のみ入力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201810</author>
  </authors>
  <commentList>
    <comment ref="F5" authorId="0" shapeId="0" xr:uid="{00000000-0006-0000-0400-000001000000}">
      <text>
        <r>
          <rPr>
            <b/>
            <sz val="9"/>
            <color indexed="81"/>
            <rFont val="MS P ゴシック"/>
            <family val="3"/>
            <charset val="128"/>
          </rPr>
          <t xml:space="preserve">末端水栓から入力
</t>
        </r>
        <r>
          <rPr>
            <sz val="9"/>
            <color indexed="81"/>
            <rFont val="MS P ゴシック"/>
            <family val="3"/>
            <charset val="128"/>
          </rPr>
          <t>1：一番末端の水栓
2：末端から2番目に想定している水栓
3：末端から3番目に想定している水栓
4：末端から4番目に想定している水栓</t>
        </r>
      </text>
    </comment>
  </commentList>
</comments>
</file>

<file path=xl/sharedStrings.xml><?xml version="1.0" encoding="utf-8"?>
<sst xmlns="http://schemas.openxmlformats.org/spreadsheetml/2006/main" count="467" uniqueCount="105">
  <si>
    <t>使用水量</t>
    <rPh sb="0" eb="2">
      <t>シヨウ</t>
    </rPh>
    <rPh sb="2" eb="4">
      <t>スイリョウ</t>
    </rPh>
    <phoneticPr fontId="1"/>
  </si>
  <si>
    <t>損失水頭</t>
    <rPh sb="0" eb="2">
      <t>ソンシツ</t>
    </rPh>
    <rPh sb="2" eb="4">
      <t>スイトウ</t>
    </rPh>
    <phoneticPr fontId="1"/>
  </si>
  <si>
    <t>サドル分水栓</t>
    <rPh sb="3" eb="5">
      <t>ブンスイ</t>
    </rPh>
    <rPh sb="5" eb="6">
      <t>セン</t>
    </rPh>
    <phoneticPr fontId="1"/>
  </si>
  <si>
    <t>m</t>
    <phoneticPr fontId="1"/>
  </si>
  <si>
    <t>直管換算表（参考）</t>
    <rPh sb="0" eb="1">
      <t>チョク</t>
    </rPh>
    <rPh sb="1" eb="2">
      <t>カン</t>
    </rPh>
    <rPh sb="2" eb="4">
      <t>カンサン</t>
    </rPh>
    <rPh sb="4" eb="5">
      <t>ヒョウ</t>
    </rPh>
    <rPh sb="6" eb="8">
      <t>サンコウ</t>
    </rPh>
    <phoneticPr fontId="1"/>
  </si>
  <si>
    <t>量水器（直線流羽車）</t>
    <rPh sb="0" eb="3">
      <t>リョウスイキ</t>
    </rPh>
    <rPh sb="4" eb="6">
      <t>チョクセン</t>
    </rPh>
    <rPh sb="6" eb="7">
      <t>リュウ</t>
    </rPh>
    <rPh sb="7" eb="8">
      <t>ハネ</t>
    </rPh>
    <rPh sb="8" eb="9">
      <t>クルマ</t>
    </rPh>
    <phoneticPr fontId="1"/>
  </si>
  <si>
    <t>－</t>
    <phoneticPr fontId="1"/>
  </si>
  <si>
    <t>メータバイパスユニット（逆止弁付）</t>
    <rPh sb="12" eb="13">
      <t>ギャク</t>
    </rPh>
    <rPh sb="13" eb="14">
      <t>ト</t>
    </rPh>
    <rPh sb="14" eb="15">
      <t>ベン</t>
    </rPh>
    <rPh sb="15" eb="16">
      <t>ツキ</t>
    </rPh>
    <phoneticPr fontId="1"/>
  </si>
  <si>
    <t>メータバイパスユニット（逆止弁無）</t>
    <rPh sb="12" eb="13">
      <t>ギャク</t>
    </rPh>
    <rPh sb="13" eb="14">
      <t>ト</t>
    </rPh>
    <rPh sb="14" eb="15">
      <t>ベン</t>
    </rPh>
    <rPh sb="15" eb="16">
      <t>ナシ</t>
    </rPh>
    <phoneticPr fontId="1"/>
  </si>
  <si>
    <t>複式メータユニット</t>
    <rPh sb="0" eb="2">
      <t>フクシキ</t>
    </rPh>
    <phoneticPr fontId="1"/>
  </si>
  <si>
    <t>エルボ（塩ビ管）</t>
    <rPh sb="4" eb="5">
      <t>エン</t>
    </rPh>
    <rPh sb="6" eb="7">
      <t>カン</t>
    </rPh>
    <phoneticPr fontId="1"/>
  </si>
  <si>
    <t>チーズ（分岐　塩ビ管）</t>
    <rPh sb="4" eb="6">
      <t>ブンキ</t>
    </rPh>
    <rPh sb="7" eb="8">
      <t>エン</t>
    </rPh>
    <rPh sb="9" eb="10">
      <t>カン</t>
    </rPh>
    <phoneticPr fontId="1"/>
  </si>
  <si>
    <t>異径ソケット（塩ビ管）</t>
    <rPh sb="0" eb="1">
      <t>イ</t>
    </rPh>
    <rPh sb="1" eb="2">
      <t>ケイ</t>
    </rPh>
    <rPh sb="7" eb="8">
      <t>エン</t>
    </rPh>
    <rPh sb="9" eb="10">
      <t>カン</t>
    </rPh>
    <phoneticPr fontId="1"/>
  </si>
  <si>
    <t>エルボ（ＥＦ接合）</t>
    <rPh sb="6" eb="8">
      <t>セツゴウ</t>
    </rPh>
    <phoneticPr fontId="1"/>
  </si>
  <si>
    <t>チ－ズ（分岐　ＥＦ接合）</t>
    <rPh sb="4" eb="6">
      <t>ブンキ</t>
    </rPh>
    <rPh sb="9" eb="11">
      <t>セツゴウ</t>
    </rPh>
    <phoneticPr fontId="1"/>
  </si>
  <si>
    <t>異径ソケット（ＥＦ接合）</t>
    <rPh sb="0" eb="1">
      <t>イ</t>
    </rPh>
    <rPh sb="1" eb="2">
      <t>ケイ</t>
    </rPh>
    <rPh sb="9" eb="11">
      <t>セツゴウ</t>
    </rPh>
    <phoneticPr fontId="1"/>
  </si>
  <si>
    <t>給水栓</t>
    <rPh sb="0" eb="2">
      <t>キュウスイ</t>
    </rPh>
    <rPh sb="2" eb="3">
      <t>セン</t>
    </rPh>
    <phoneticPr fontId="1"/>
  </si>
  <si>
    <t>アングル止水栓</t>
    <rPh sb="4" eb="5">
      <t>ト</t>
    </rPh>
    <rPh sb="5" eb="6">
      <t>ミズ</t>
    </rPh>
    <rPh sb="6" eb="7">
      <t>セン</t>
    </rPh>
    <phoneticPr fontId="1"/>
  </si>
  <si>
    <t>仕切弁（コア付）</t>
    <rPh sb="0" eb="2">
      <t>シキ</t>
    </rPh>
    <rPh sb="2" eb="3">
      <t>ベン</t>
    </rPh>
    <rPh sb="6" eb="7">
      <t>ツキ</t>
    </rPh>
    <phoneticPr fontId="1"/>
  </si>
  <si>
    <t>仕切弁</t>
    <rPh sb="0" eb="2">
      <t>シキ</t>
    </rPh>
    <rPh sb="2" eb="3">
      <t>ベン</t>
    </rPh>
    <phoneticPr fontId="1"/>
  </si>
  <si>
    <t>玉形弁</t>
    <rPh sb="0" eb="1">
      <t>タマ</t>
    </rPh>
    <rPh sb="1" eb="2">
      <t>カタ</t>
    </rPh>
    <rPh sb="2" eb="3">
      <t>ベン</t>
    </rPh>
    <phoneticPr fontId="1"/>
  </si>
  <si>
    <t>スイング式逆止弁（コア付）</t>
    <rPh sb="4" eb="5">
      <t>シキ</t>
    </rPh>
    <rPh sb="5" eb="6">
      <t>ギャク</t>
    </rPh>
    <rPh sb="6" eb="7">
      <t>ト</t>
    </rPh>
    <rPh sb="7" eb="8">
      <t>ベン</t>
    </rPh>
    <rPh sb="11" eb="12">
      <t>ツキ</t>
    </rPh>
    <phoneticPr fontId="1"/>
  </si>
  <si>
    <t>スイング式逆止弁</t>
    <rPh sb="4" eb="5">
      <t>シキ</t>
    </rPh>
    <rPh sb="5" eb="6">
      <t>ギャク</t>
    </rPh>
    <rPh sb="6" eb="7">
      <t>ト</t>
    </rPh>
    <rPh sb="7" eb="8">
      <t>ベン</t>
    </rPh>
    <phoneticPr fontId="1"/>
  </si>
  <si>
    <t>単式逆止弁</t>
    <rPh sb="0" eb="2">
      <t>タンシキ</t>
    </rPh>
    <rPh sb="2" eb="3">
      <t>ギャク</t>
    </rPh>
    <rPh sb="3" eb="4">
      <t>ト</t>
    </rPh>
    <rPh sb="4" eb="5">
      <t>ベン</t>
    </rPh>
    <phoneticPr fontId="1"/>
  </si>
  <si>
    <t>ボール止水栓</t>
    <rPh sb="3" eb="5">
      <t>シスイ</t>
    </rPh>
    <rPh sb="5" eb="6">
      <t>セン</t>
    </rPh>
    <phoneticPr fontId="1"/>
  </si>
  <si>
    <t>－</t>
    <phoneticPr fontId="1"/>
  </si>
  <si>
    <t>直結止水栓</t>
    <rPh sb="0" eb="1">
      <t>チョク</t>
    </rPh>
    <rPh sb="1" eb="2">
      <t>ケツ</t>
    </rPh>
    <rPh sb="2" eb="4">
      <t>シスイ</t>
    </rPh>
    <rPh sb="4" eb="5">
      <t>セン</t>
    </rPh>
    <phoneticPr fontId="1"/>
  </si>
  <si>
    <t>圧力損失</t>
    <rPh sb="0" eb="2">
      <t>アツリョク</t>
    </rPh>
    <rPh sb="2" eb="4">
      <t>ソンシツ</t>
    </rPh>
    <phoneticPr fontId="1"/>
  </si>
  <si>
    <t>項目</t>
    <rPh sb="0" eb="2">
      <t>コウモク</t>
    </rPh>
    <phoneticPr fontId="1"/>
  </si>
  <si>
    <t>圧力損失（ｍ）</t>
    <rPh sb="0" eb="2">
      <t>アツリョク</t>
    </rPh>
    <rPh sb="2" eb="4">
      <t>ソンシツ</t>
    </rPh>
    <phoneticPr fontId="1"/>
  </si>
  <si>
    <t>備考</t>
    <rPh sb="0" eb="2">
      <t>ビコウ</t>
    </rPh>
    <phoneticPr fontId="1"/>
  </si>
  <si>
    <t>さや管ヘッダー</t>
    <rPh sb="2" eb="3">
      <t>カン</t>
    </rPh>
    <phoneticPr fontId="1"/>
  </si>
  <si>
    <t>架橋ポリエチレン管設計施工マニュアル</t>
    <rPh sb="0" eb="2">
      <t>カキョウ</t>
    </rPh>
    <rPh sb="8" eb="9">
      <t>カン</t>
    </rPh>
    <rPh sb="9" eb="11">
      <t>セッケイ</t>
    </rPh>
    <rPh sb="11" eb="13">
      <t>セコウ</t>
    </rPh>
    <phoneticPr fontId="1"/>
  </si>
  <si>
    <t>給水器具の必要圧力</t>
    <rPh sb="0" eb="2">
      <t>キュウスイ</t>
    </rPh>
    <rPh sb="2" eb="4">
      <t>キグ</t>
    </rPh>
    <rPh sb="5" eb="7">
      <t>ヒツヨウ</t>
    </rPh>
    <rPh sb="7" eb="9">
      <t>アツリョク</t>
    </rPh>
    <phoneticPr fontId="1"/>
  </si>
  <si>
    <t>圧力（ｍ）</t>
    <rPh sb="0" eb="2">
      <t>アツリョク</t>
    </rPh>
    <phoneticPr fontId="1"/>
  </si>
  <si>
    <t>シャワー</t>
    <phoneticPr fontId="1"/>
  </si>
  <si>
    <t>メーカ仕様</t>
    <rPh sb="3" eb="5">
      <t>シヨウ</t>
    </rPh>
    <phoneticPr fontId="1"/>
  </si>
  <si>
    <t>洗浄便座</t>
    <rPh sb="0" eb="2">
      <t>センジョウ</t>
    </rPh>
    <rPh sb="2" eb="4">
      <t>ベンザ</t>
    </rPh>
    <phoneticPr fontId="1"/>
  </si>
  <si>
    <t>混合栓</t>
    <rPh sb="0" eb="2">
      <t>コンゴウ</t>
    </rPh>
    <rPh sb="2" eb="3">
      <t>セン</t>
    </rPh>
    <phoneticPr fontId="1"/>
  </si>
  <si>
    <t>－</t>
    <phoneticPr fontId="1"/>
  </si>
  <si>
    <t>㎜</t>
    <phoneticPr fontId="1"/>
  </si>
  <si>
    <t>栓</t>
    <rPh sb="0" eb="1">
      <t>セン</t>
    </rPh>
    <phoneticPr fontId="1"/>
  </si>
  <si>
    <t>栓を想定</t>
    <rPh sb="0" eb="1">
      <t>セン</t>
    </rPh>
    <rPh sb="2" eb="4">
      <t>ソウテイ</t>
    </rPh>
    <phoneticPr fontId="1"/>
  </si>
  <si>
    <t>総水栓数</t>
    <rPh sb="0" eb="1">
      <t>ソウ</t>
    </rPh>
    <rPh sb="1" eb="3">
      <t>スイセン</t>
    </rPh>
    <rPh sb="3" eb="4">
      <t>スウ</t>
    </rPh>
    <phoneticPr fontId="1"/>
  </si>
  <si>
    <t>同時使用水栓数</t>
    <rPh sb="0" eb="2">
      <t>ドウジ</t>
    </rPh>
    <rPh sb="2" eb="4">
      <t>シヨウ</t>
    </rPh>
    <rPh sb="4" eb="6">
      <t>スイセン</t>
    </rPh>
    <rPh sb="6" eb="7">
      <t>スウ</t>
    </rPh>
    <phoneticPr fontId="1"/>
  </si>
  <si>
    <t>建物階数</t>
    <rPh sb="0" eb="2">
      <t>タテモノ</t>
    </rPh>
    <rPh sb="2" eb="4">
      <t>カイスウ</t>
    </rPh>
    <phoneticPr fontId="1"/>
  </si>
  <si>
    <t>階建て</t>
    <rPh sb="0" eb="1">
      <t>カイ</t>
    </rPh>
    <rPh sb="1" eb="2">
      <t>ダ</t>
    </rPh>
    <phoneticPr fontId="1"/>
  </si>
  <si>
    <t>現地最小動水圧</t>
    <rPh sb="0" eb="2">
      <t>ゲンチ</t>
    </rPh>
    <rPh sb="2" eb="4">
      <t>サイショウ</t>
    </rPh>
    <rPh sb="4" eb="5">
      <t>ドウ</t>
    </rPh>
    <rPh sb="5" eb="7">
      <t>スイアツ</t>
    </rPh>
    <phoneticPr fontId="1"/>
  </si>
  <si>
    <t>Mpa</t>
    <phoneticPr fontId="1"/>
  </si>
  <si>
    <t>総損失水頭</t>
    <rPh sb="0" eb="1">
      <t>ソウ</t>
    </rPh>
    <rPh sb="1" eb="3">
      <t>ソンシツ</t>
    </rPh>
    <rPh sb="3" eb="5">
      <t>スイトウ</t>
    </rPh>
    <phoneticPr fontId="1"/>
  </si>
  <si>
    <t>最大流速</t>
    <rPh sb="0" eb="2">
      <t>サイダイ</t>
    </rPh>
    <rPh sb="2" eb="4">
      <t>リュウソク</t>
    </rPh>
    <phoneticPr fontId="1"/>
  </si>
  <si>
    <t>m/s</t>
    <phoneticPr fontId="1"/>
  </si>
  <si>
    <t>流量</t>
    <rPh sb="0" eb="2">
      <t>リュウリョウ</t>
    </rPh>
    <phoneticPr fontId="1"/>
  </si>
  <si>
    <t>ヘッダーの有無</t>
    <rPh sb="5" eb="7">
      <t>ウム</t>
    </rPh>
    <phoneticPr fontId="1"/>
  </si>
  <si>
    <t>有</t>
    <rPh sb="0" eb="1">
      <t>アリ</t>
    </rPh>
    <phoneticPr fontId="1"/>
  </si>
  <si>
    <t>無</t>
    <rPh sb="0" eb="1">
      <t>ナ</t>
    </rPh>
    <phoneticPr fontId="1"/>
  </si>
  <si>
    <t>㎜以上が適当</t>
    <rPh sb="1" eb="3">
      <t>イジョウ</t>
    </rPh>
    <rPh sb="4" eb="6">
      <t>テキトウ</t>
    </rPh>
    <phoneticPr fontId="1"/>
  </si>
  <si>
    <t>直管換算延長</t>
    <rPh sb="0" eb="1">
      <t>チョク</t>
    </rPh>
    <rPh sb="1" eb="2">
      <t>カン</t>
    </rPh>
    <rPh sb="2" eb="4">
      <t>カンザン</t>
    </rPh>
    <rPh sb="4" eb="6">
      <t>エンチョウ</t>
    </rPh>
    <phoneticPr fontId="1"/>
  </si>
  <si>
    <t>うち1栓同時使用</t>
    <rPh sb="3" eb="4">
      <t>セン</t>
    </rPh>
    <rPh sb="4" eb="6">
      <t>ドウジ</t>
    </rPh>
    <rPh sb="6" eb="8">
      <t>シヨウ</t>
    </rPh>
    <phoneticPr fontId="1"/>
  </si>
  <si>
    <t>2栓同時使用</t>
    <rPh sb="1" eb="2">
      <t>セン</t>
    </rPh>
    <rPh sb="2" eb="4">
      <t>ドウジ</t>
    </rPh>
    <rPh sb="4" eb="6">
      <t>シヨウ</t>
    </rPh>
    <phoneticPr fontId="1"/>
  </si>
  <si>
    <t>3栓同時使用</t>
    <rPh sb="1" eb="2">
      <t>セン</t>
    </rPh>
    <rPh sb="2" eb="4">
      <t>ドウジ</t>
    </rPh>
    <rPh sb="4" eb="6">
      <t>シヨウ</t>
    </rPh>
    <phoneticPr fontId="1"/>
  </si>
  <si>
    <t>判定結果</t>
    <rPh sb="0" eb="2">
      <t>ハンテイ</t>
    </rPh>
    <rPh sb="2" eb="4">
      <t>ケッカ</t>
    </rPh>
    <phoneticPr fontId="1"/>
  </si>
  <si>
    <t>同時使用  水栓数</t>
    <rPh sb="0" eb="2">
      <t>ドウジ</t>
    </rPh>
    <rPh sb="2" eb="4">
      <t>シヨウ</t>
    </rPh>
    <rPh sb="6" eb="8">
      <t>スイセン</t>
    </rPh>
    <rPh sb="8" eb="9">
      <t>スウ</t>
    </rPh>
    <phoneticPr fontId="1"/>
  </si>
  <si>
    <t>給水器具　　　　　　　　　(分岐から末端水栓までの経路上)</t>
    <rPh sb="0" eb="2">
      <t>キュウスイ</t>
    </rPh>
    <rPh sb="2" eb="4">
      <t>キグ</t>
    </rPh>
    <rPh sb="14" eb="16">
      <t>ブンキ</t>
    </rPh>
    <rPh sb="18" eb="20">
      <t>マッタン</t>
    </rPh>
    <rPh sb="20" eb="22">
      <t>スイセン</t>
    </rPh>
    <rPh sb="25" eb="27">
      <t>ケイロ</t>
    </rPh>
    <rPh sb="27" eb="28">
      <t>ジョウ</t>
    </rPh>
    <phoneticPr fontId="1"/>
  </si>
  <si>
    <t>埋設メータユニット</t>
    <rPh sb="0" eb="2">
      <t>マイセツ</t>
    </rPh>
    <phoneticPr fontId="1"/>
  </si>
  <si>
    <t>末端水栓の種類</t>
    <rPh sb="0" eb="2">
      <t>マッタン</t>
    </rPh>
    <rPh sb="2" eb="4">
      <t>スイセン</t>
    </rPh>
    <rPh sb="5" eb="7">
      <t>シュルイ</t>
    </rPh>
    <phoneticPr fontId="1"/>
  </si>
  <si>
    <t>※量水器</t>
    <rPh sb="1" eb="4">
      <t>リョウスイキ</t>
    </rPh>
    <phoneticPr fontId="1"/>
  </si>
  <si>
    <t>量水器</t>
    <rPh sb="0" eb="3">
      <t>リョウスイキ</t>
    </rPh>
    <phoneticPr fontId="1"/>
  </si>
  <si>
    <t>流速</t>
    <rPh sb="0" eb="2">
      <t>リュウソク</t>
    </rPh>
    <phoneticPr fontId="1"/>
  </si>
  <si>
    <t>使用水量</t>
    <rPh sb="0" eb="2">
      <t>シヨウ</t>
    </rPh>
    <rPh sb="2" eb="4">
      <t>スイリョウ</t>
    </rPh>
    <phoneticPr fontId="1"/>
  </si>
  <si>
    <t>量水器</t>
    <rPh sb="0" eb="3">
      <t>リョウスイキ</t>
    </rPh>
    <phoneticPr fontId="1"/>
  </si>
  <si>
    <t>同時使用水栓</t>
    <rPh sb="0" eb="2">
      <t>ドウジ</t>
    </rPh>
    <rPh sb="2" eb="4">
      <t>シヨウ</t>
    </rPh>
    <rPh sb="4" eb="6">
      <t>スイセン</t>
    </rPh>
    <phoneticPr fontId="1"/>
  </si>
  <si>
    <t>管径</t>
    <rPh sb="0" eb="2">
      <t>カンケイ</t>
    </rPh>
    <phoneticPr fontId="1"/>
  </si>
  <si>
    <t>ヘッダー</t>
    <phoneticPr fontId="1"/>
  </si>
  <si>
    <t>階数</t>
    <rPh sb="0" eb="2">
      <t>カイスウ</t>
    </rPh>
    <phoneticPr fontId="1"/>
  </si>
  <si>
    <t>高さ</t>
    <rPh sb="0" eb="1">
      <t>タカ</t>
    </rPh>
    <phoneticPr fontId="1"/>
  </si>
  <si>
    <t>給水栓数</t>
    <rPh sb="0" eb="2">
      <t>キュウスイ</t>
    </rPh>
    <rPh sb="2" eb="3">
      <t>セン</t>
    </rPh>
    <rPh sb="3" eb="4">
      <t>スウ</t>
    </rPh>
    <phoneticPr fontId="1"/>
  </si>
  <si>
    <t>4栓同時使用</t>
    <rPh sb="1" eb="2">
      <t>セン</t>
    </rPh>
    <rPh sb="2" eb="4">
      <t>ドウジ</t>
    </rPh>
    <rPh sb="4" eb="6">
      <t>シヨウ</t>
    </rPh>
    <phoneticPr fontId="1"/>
  </si>
  <si>
    <t>5栓同時使用</t>
    <rPh sb="1" eb="2">
      <t>セン</t>
    </rPh>
    <rPh sb="2" eb="4">
      <t>ドウジ</t>
    </rPh>
    <rPh sb="4" eb="6">
      <t>シヨウ</t>
    </rPh>
    <phoneticPr fontId="1"/>
  </si>
  <si>
    <t>6栓同時使用</t>
    <rPh sb="1" eb="2">
      <t>セン</t>
    </rPh>
    <rPh sb="2" eb="4">
      <t>ドウジ</t>
    </rPh>
    <rPh sb="4" eb="6">
      <t>シヨウ</t>
    </rPh>
    <phoneticPr fontId="1"/>
  </si>
  <si>
    <t>7栓同時使用</t>
    <rPh sb="1" eb="2">
      <t>セン</t>
    </rPh>
    <rPh sb="2" eb="4">
      <t>ドウジ</t>
    </rPh>
    <rPh sb="4" eb="6">
      <t>シヨウ</t>
    </rPh>
    <phoneticPr fontId="1"/>
  </si>
  <si>
    <t>流速（m/s）</t>
    <rPh sb="0" eb="2">
      <t>リュウソク</t>
    </rPh>
    <phoneticPr fontId="1"/>
  </si>
  <si>
    <t>様邸</t>
    <rPh sb="0" eb="1">
      <t>サマ</t>
    </rPh>
    <rPh sb="1" eb="2">
      <t>ヤシキ</t>
    </rPh>
    <phoneticPr fontId="1"/>
  </si>
  <si>
    <t>口径(mm)</t>
    <rPh sb="0" eb="2">
      <t>コウケイ</t>
    </rPh>
    <phoneticPr fontId="1"/>
  </si>
  <si>
    <t>損失水頭余裕分(係数分)</t>
    <rPh sb="0" eb="2">
      <t>ソンシツ</t>
    </rPh>
    <rPh sb="2" eb="4">
      <t>スイトウ</t>
    </rPh>
    <rPh sb="4" eb="6">
      <t>ヨユウ</t>
    </rPh>
    <rPh sb="6" eb="7">
      <t>ブン</t>
    </rPh>
    <rPh sb="8" eb="10">
      <t>ケイスウ</t>
    </rPh>
    <rPh sb="10" eb="11">
      <t>ブン</t>
    </rPh>
    <phoneticPr fontId="1"/>
  </si>
  <si>
    <t>・はじめに</t>
    <phoneticPr fontId="1"/>
  </si>
  <si>
    <t>　当ツール使用による算出不良や、パソコン等OA機器の故障やトラブルが発生した場合にも、水道局は一切の責任を負いませんので、あらかじめご了承ください。</t>
    <rPh sb="1" eb="2">
      <t>トウ</t>
    </rPh>
    <rPh sb="5" eb="7">
      <t>シヨウ</t>
    </rPh>
    <rPh sb="10" eb="12">
      <t>サンシュツ</t>
    </rPh>
    <rPh sb="12" eb="14">
      <t>フリョウ</t>
    </rPh>
    <rPh sb="20" eb="21">
      <t>トウ</t>
    </rPh>
    <rPh sb="23" eb="25">
      <t>キキ</t>
    </rPh>
    <rPh sb="26" eb="28">
      <t>コショウ</t>
    </rPh>
    <rPh sb="34" eb="36">
      <t>ハッセイ</t>
    </rPh>
    <rPh sb="38" eb="40">
      <t>バアイ</t>
    </rPh>
    <rPh sb="43" eb="46">
      <t>スイドウキョク</t>
    </rPh>
    <rPh sb="47" eb="49">
      <t>イッサイ</t>
    </rPh>
    <rPh sb="50" eb="52">
      <t>セキニン</t>
    </rPh>
    <rPh sb="53" eb="54">
      <t>オ</t>
    </rPh>
    <rPh sb="67" eb="69">
      <t>リョウショウ</t>
    </rPh>
    <phoneticPr fontId="1"/>
  </si>
  <si>
    <t>　なお、エクセルの基本操作等については、ご指導いたしかねます。</t>
    <rPh sb="9" eb="11">
      <t>キホン</t>
    </rPh>
    <rPh sb="11" eb="13">
      <t>ソウサ</t>
    </rPh>
    <rPh sb="13" eb="14">
      <t>トウ</t>
    </rPh>
    <rPh sb="21" eb="23">
      <t>シドウ</t>
    </rPh>
    <phoneticPr fontId="1"/>
  </si>
  <si>
    <t>・注意事項</t>
    <rPh sb="1" eb="3">
      <t>チュウイ</t>
    </rPh>
    <rPh sb="3" eb="5">
      <t>ジコウ</t>
    </rPh>
    <phoneticPr fontId="1"/>
  </si>
  <si>
    <t>　当ツールを利用した資料の提出にあたっては、入力内容および算出結果の確認をしっかりと行ってください。</t>
    <phoneticPr fontId="1"/>
  </si>
  <si>
    <t>合計</t>
    <rPh sb="0" eb="2">
      <t>ゴウケイ</t>
    </rPh>
    <phoneticPr fontId="1"/>
  </si>
  <si>
    <t>水栓</t>
    <rPh sb="0" eb="2">
      <t>スイセン</t>
    </rPh>
    <phoneticPr fontId="1"/>
  </si>
  <si>
    <t>水量（L/min）</t>
    <rPh sb="0" eb="2">
      <t>スイリョウ</t>
    </rPh>
    <phoneticPr fontId="1"/>
  </si>
  <si>
    <t>【使用水量の設定】</t>
    <rPh sb="1" eb="3">
      <t>シヨウ</t>
    </rPh>
    <rPh sb="3" eb="5">
      <t>スイリョウ</t>
    </rPh>
    <rPh sb="6" eb="8">
      <t>セッテイ</t>
    </rPh>
    <phoneticPr fontId="1"/>
  </si>
  <si>
    <t>工事事業者：　　　　</t>
    <rPh sb="0" eb="2">
      <t>コウジ</t>
    </rPh>
    <rPh sb="2" eb="5">
      <t>ジギョウシャ</t>
    </rPh>
    <phoneticPr fontId="1"/>
  </si>
  <si>
    <t>工事事業者：</t>
    <rPh sb="0" eb="2">
      <t>コウジ</t>
    </rPh>
    <rPh sb="2" eb="5">
      <t>ジギョウシャ</t>
    </rPh>
    <phoneticPr fontId="1"/>
  </si>
  <si>
    <t>※一栓当たり使用水量12L/minの想定</t>
    <rPh sb="1" eb="2">
      <t>イチ</t>
    </rPh>
    <rPh sb="2" eb="3">
      <t>セン</t>
    </rPh>
    <rPh sb="3" eb="4">
      <t>ア</t>
    </rPh>
    <rPh sb="6" eb="8">
      <t>シヨウ</t>
    </rPh>
    <rPh sb="8" eb="10">
      <t>スイリョウ</t>
    </rPh>
    <rPh sb="18" eb="20">
      <t>ソウテイ</t>
    </rPh>
    <phoneticPr fontId="1"/>
  </si>
  <si>
    <t>工事事業者：〇△□設備</t>
    <rPh sb="0" eb="2">
      <t>コウジ</t>
    </rPh>
    <rPh sb="2" eb="5">
      <t>ジギョウシャ</t>
    </rPh>
    <rPh sb="9" eb="11">
      <t>セツビ</t>
    </rPh>
    <phoneticPr fontId="1"/>
  </si>
  <si>
    <t>管路延長　　　　　　　　　　(分岐から末端水栓までの経路上)</t>
    <rPh sb="0" eb="2">
      <t>カンロ</t>
    </rPh>
    <rPh sb="2" eb="4">
      <t>エンチョウ</t>
    </rPh>
    <rPh sb="15" eb="17">
      <t>ブンキ</t>
    </rPh>
    <rPh sb="19" eb="21">
      <t>マッタン</t>
    </rPh>
    <rPh sb="21" eb="23">
      <t>スイセン</t>
    </rPh>
    <rPh sb="26" eb="28">
      <t>ケイロ</t>
    </rPh>
    <rPh sb="28" eb="29">
      <t>ジョウ</t>
    </rPh>
    <phoneticPr fontId="1"/>
  </si>
  <si>
    <t>更新日　2022/9/30</t>
    <phoneticPr fontId="1"/>
  </si>
  <si>
    <t>　当ツールは福知山市上下水道部が、水理計算を行う際の参考用資料として提供しているものであり、公的なものではありません。</t>
    <rPh sb="1" eb="2">
      <t>トウ</t>
    </rPh>
    <rPh sb="6" eb="10">
      <t>フクチヤマシ</t>
    </rPh>
    <rPh sb="10" eb="12">
      <t>ジョウゲ</t>
    </rPh>
    <rPh sb="12" eb="14">
      <t>スイドウ</t>
    </rPh>
    <rPh sb="14" eb="15">
      <t>ブ</t>
    </rPh>
    <rPh sb="17" eb="19">
      <t>スイリ</t>
    </rPh>
    <rPh sb="19" eb="21">
      <t>ケイサン</t>
    </rPh>
    <rPh sb="22" eb="23">
      <t>オコナ</t>
    </rPh>
    <rPh sb="24" eb="25">
      <t>サイ</t>
    </rPh>
    <rPh sb="26" eb="28">
      <t>サンコウ</t>
    </rPh>
    <rPh sb="28" eb="29">
      <t>ヨウ</t>
    </rPh>
    <rPh sb="29" eb="31">
      <t>シリョウ</t>
    </rPh>
    <rPh sb="34" eb="36">
      <t>テイキョウ</t>
    </rPh>
    <rPh sb="46" eb="48">
      <t>コウテキ</t>
    </rPh>
    <phoneticPr fontId="1"/>
  </si>
  <si>
    <t>　当ツールを、福知山市上下水道部以外への協議や、提出資料として使用する際は自己責任において利用するものとし、問題が発生した場合にも福知山市上下水道部は一切の責任を負いません。</t>
    <rPh sb="1" eb="2">
      <t>トウ</t>
    </rPh>
    <rPh sb="7" eb="11">
      <t>フクチヤマシ</t>
    </rPh>
    <rPh sb="11" eb="13">
      <t>ジョウゲ</t>
    </rPh>
    <rPh sb="13" eb="15">
      <t>スイドウ</t>
    </rPh>
    <rPh sb="15" eb="16">
      <t>ブ</t>
    </rPh>
    <rPh sb="16" eb="18">
      <t>イガイ</t>
    </rPh>
    <rPh sb="20" eb="22">
      <t>キョウギ</t>
    </rPh>
    <rPh sb="24" eb="26">
      <t>テイシュツ</t>
    </rPh>
    <rPh sb="26" eb="28">
      <t>シリョウ</t>
    </rPh>
    <rPh sb="65" eb="69">
      <t>フクチヤマシ</t>
    </rPh>
    <rPh sb="69" eb="71">
      <t>ジョウゲ</t>
    </rPh>
    <rPh sb="73" eb="74">
      <t>ブ</t>
    </rPh>
    <phoneticPr fontId="1"/>
  </si>
  <si>
    <t>　そのため１栓あたりの使用水量が１２L/minを超える物件や、簡易版によらない充分な精度をもった水理計算が必要とされる施設においては、一般住宅⑦の利用は避けてください。</t>
    <rPh sb="31" eb="34">
      <t>カンイバン</t>
    </rPh>
    <rPh sb="39" eb="41">
      <t>ジュウブン</t>
    </rPh>
    <rPh sb="42" eb="44">
      <t>セイド</t>
    </rPh>
    <rPh sb="48" eb="50">
      <t>スイリ</t>
    </rPh>
    <rPh sb="50" eb="52">
      <t>ケイサン</t>
    </rPh>
    <rPh sb="53" eb="55">
      <t>ヒツヨウ</t>
    </rPh>
    <rPh sb="59" eb="61">
      <t>シセツ</t>
    </rPh>
    <rPh sb="67" eb="69">
      <t>イッパン</t>
    </rPh>
    <rPh sb="69" eb="71">
      <t>ジュウタク</t>
    </rPh>
    <phoneticPr fontId="1"/>
  </si>
  <si>
    <t>　当ツールは簡易版水理計算として、⑦一般住宅については一栓あたりの使用水量を12L/minで設定しています。</t>
    <rPh sb="1" eb="2">
      <t>トウ</t>
    </rPh>
    <rPh sb="6" eb="9">
      <t>カンイバン</t>
    </rPh>
    <rPh sb="9" eb="11">
      <t>スイリ</t>
    </rPh>
    <rPh sb="11" eb="13">
      <t>ケイサン</t>
    </rPh>
    <rPh sb="18" eb="20">
      <t>イッパン</t>
    </rPh>
    <rPh sb="20" eb="22">
      <t>ジュウタク</t>
    </rPh>
    <rPh sb="27" eb="28">
      <t>イチ</t>
    </rPh>
    <rPh sb="28" eb="29">
      <t>セン</t>
    </rPh>
    <rPh sb="33" eb="35">
      <t>シヨウ</t>
    </rPh>
    <rPh sb="35" eb="37">
      <t>スイリョウ</t>
    </rPh>
    <rPh sb="46" eb="48">
      <t>セッテイ</t>
    </rPh>
    <phoneticPr fontId="1"/>
  </si>
  <si>
    <t>　同時使用を想定している水栓に関して、使用水量（L /min）の値が資料等で確認できている場合については、⑧一般住宅使用水量入力を利用し計算を行ってください。</t>
    <rPh sb="1" eb="3">
      <t>ドウジ</t>
    </rPh>
    <rPh sb="3" eb="5">
      <t>シヨウ</t>
    </rPh>
    <rPh sb="6" eb="8">
      <t>ソウテイ</t>
    </rPh>
    <rPh sb="12" eb="14">
      <t>スイセン</t>
    </rPh>
    <rPh sb="15" eb="16">
      <t>カン</t>
    </rPh>
    <rPh sb="19" eb="21">
      <t>シヨウ</t>
    </rPh>
    <rPh sb="21" eb="23">
      <t>スイリョウ</t>
    </rPh>
    <rPh sb="32" eb="33">
      <t>アタイ</t>
    </rPh>
    <rPh sb="34" eb="36">
      <t>シリョウ</t>
    </rPh>
    <rPh sb="36" eb="37">
      <t>トウ</t>
    </rPh>
    <rPh sb="38" eb="40">
      <t>カクニン</t>
    </rPh>
    <rPh sb="45" eb="47">
      <t>バアイ</t>
    </rPh>
    <rPh sb="54" eb="56">
      <t>イッパン</t>
    </rPh>
    <rPh sb="56" eb="58">
      <t>ジュウタク</t>
    </rPh>
    <rPh sb="58" eb="60">
      <t>シヨウ</t>
    </rPh>
    <rPh sb="60" eb="62">
      <t>スイリョウ</t>
    </rPh>
    <rPh sb="62" eb="64">
      <t>ニュウリョク</t>
    </rPh>
    <rPh sb="65" eb="67">
      <t>リヨウ</t>
    </rPh>
    <rPh sb="68" eb="70">
      <t>ケイサン</t>
    </rPh>
    <rPh sb="71" eb="72">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</si>
</sst>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0_ "/>
    <numFmt numFmtId="177" formatCode="0.000_ "/>
    <numFmt numFmtId="178" formatCode="0.00_ "/>
    <numFmt numFmtId="179" formatCode="0.000_);[Red]\(0.000\)"/>
    <numFmt numFmtId="180" formatCode="0_ &quot;㎜&quot;&quot;の&quot;&quot;延&quot;&quot;長&quot;"/>
    <numFmt numFmtId="181" formatCode="0_);[Red]\(0\)"/>
    <numFmt numFmtId="182" formatCode="#"/>
    <numFmt numFmtId="183" formatCode="0.0_ "/>
  </numFmts>
  <fonts count="1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b/>
      <sz val="11"/>
      <color theme="0"/>
      <name val="ＭＳ Ｐゴシック"/>
      <family val="2"/>
      <charset val="128"/>
      <scheme val="minor"/>
    </font>
    <font>
      <i/>
      <sz val="11"/>
      <color rgb="FF7F7F7F"/>
      <name val="ＭＳ Ｐゴシック"/>
      <family val="2"/>
      <charset val="128"/>
      <scheme val="minor"/>
    </font>
    <font>
      <sz val="9"/>
      <color indexed="81"/>
      <name val="MS P ゴシック"/>
      <family val="3"/>
      <charset val="128"/>
    </font>
    <font>
      <b/>
      <sz val="9"/>
      <color indexed="81"/>
      <name val="MS P ゴシック"/>
      <family val="3"/>
      <charset val="128"/>
    </font>
    <font>
      <b/>
      <u/>
      <sz val="14"/>
      <color theme="1"/>
      <name val="ＭＳ Ｐゴシック"/>
      <family val="3"/>
      <charset val="128"/>
      <scheme val="minor"/>
    </font>
    <font>
      <b/>
      <u/>
      <sz val="12"/>
      <color theme="1"/>
      <name val="ＭＳ Ｐゴシック"/>
      <family val="3"/>
      <charset val="128"/>
      <scheme val="minor"/>
    </font>
    <font>
      <sz val="14"/>
      <color theme="1"/>
      <name val="ＭＳ Ｐゴシック"/>
      <family val="3"/>
      <charset val="128"/>
      <scheme val="minor"/>
    </font>
    <font>
      <sz val="11"/>
      <color rgb="FF7F7F7F"/>
      <name val="ＭＳ Ｐゴシック"/>
      <family val="3"/>
      <charset val="128"/>
      <scheme val="minor"/>
    </font>
    <font>
      <sz val="11"/>
      <color rgb="FFFF0000"/>
      <name val="ＭＳ Ｐゴシック"/>
      <family val="3"/>
      <charset val="128"/>
      <scheme val="minor"/>
    </font>
    <font>
      <b/>
      <sz val="11"/>
      <color theme="0"/>
      <name val="ＭＳ Ｐ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rgb="FFA5A5A5"/>
      </patternFill>
    </fill>
    <fill>
      <patternFill patternType="solid">
        <fgColor theme="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0" tint="-4.9989318521683403E-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double">
        <color auto="1"/>
      </left>
      <right style="double">
        <color auto="1"/>
      </right>
      <top style="double">
        <color auto="1"/>
      </top>
      <bottom style="double">
        <color auto="1"/>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double">
        <color rgb="FF3F3F3F"/>
      </right>
      <top style="double">
        <color rgb="FF3F3F3F"/>
      </top>
      <bottom style="double">
        <color rgb="FF3F3F3F"/>
      </bottom>
      <diagonal/>
    </border>
    <border>
      <left style="double">
        <color rgb="FF3F3F3F"/>
      </left>
      <right/>
      <top style="double">
        <color rgb="FF3F3F3F"/>
      </top>
      <bottom style="double">
        <color rgb="FF3F3F3F"/>
      </bottom>
      <diagonal/>
    </border>
    <border>
      <left/>
      <right/>
      <top style="double">
        <color rgb="FF3F3F3F"/>
      </top>
      <bottom style="double">
        <color rgb="FF3F3F3F"/>
      </bottom>
      <diagonal/>
    </border>
    <border>
      <left/>
      <right/>
      <top style="hair">
        <color indexed="64"/>
      </top>
      <bottom/>
      <diagonal/>
    </border>
    <border>
      <left style="double">
        <color rgb="FF3F3F3F"/>
      </left>
      <right/>
      <top style="double">
        <color rgb="FF3F3F3F"/>
      </top>
      <bottom/>
      <diagonal/>
    </border>
    <border>
      <left/>
      <right style="double">
        <color rgb="FF3F3F3F"/>
      </right>
      <top style="double">
        <color rgb="FF3F3F3F"/>
      </top>
      <bottom/>
      <diagonal/>
    </border>
    <border>
      <left style="double">
        <color rgb="FF3F3F3F"/>
      </left>
      <right/>
      <top/>
      <bottom style="double">
        <color rgb="FF3F3F3F"/>
      </bottom>
      <diagonal/>
    </border>
    <border>
      <left/>
      <right style="double">
        <color rgb="FF3F3F3F"/>
      </right>
      <top/>
      <bottom style="double">
        <color rgb="FF3F3F3F"/>
      </bottom>
      <diagonal/>
    </border>
    <border>
      <left style="double">
        <color auto="1"/>
      </left>
      <right style="double">
        <color auto="1"/>
      </right>
      <top/>
      <bottom style="double">
        <color auto="1"/>
      </bottom>
      <diagonal/>
    </border>
    <border>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right/>
      <top style="medium">
        <color indexed="64"/>
      </top>
      <bottom/>
      <diagonal/>
    </border>
    <border>
      <left style="medium">
        <color indexed="64"/>
      </left>
      <right style="thin">
        <color indexed="64"/>
      </right>
      <top style="hair">
        <color indexed="64"/>
      </top>
      <bottom style="thin">
        <color indexed="64"/>
      </bottom>
      <diagonal/>
    </border>
    <border>
      <left style="medium">
        <color indexed="64"/>
      </left>
      <right/>
      <top style="hair">
        <color indexed="64"/>
      </top>
      <bottom/>
      <diagonal/>
    </border>
    <border>
      <left/>
      <right style="medium">
        <color indexed="64"/>
      </right>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double">
        <color rgb="FF3F3F3F"/>
      </top>
      <bottom/>
      <diagonal/>
    </border>
    <border>
      <left/>
      <right/>
      <top/>
      <bottom style="double">
        <color rgb="FF3F3F3F"/>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s>
  <cellStyleXfs count="3">
    <xf numFmtId="0" fontId="0" fillId="0" borderId="0">
      <alignment vertical="center"/>
    </xf>
    <xf numFmtId="0" fontId="4" fillId="4" borderId="17" applyNumberFormat="0" applyAlignment="0" applyProtection="0">
      <alignment vertical="center"/>
    </xf>
    <xf numFmtId="0" fontId="5" fillId="0" borderId="0" applyNumberFormat="0" applyFill="0" applyBorder="0" applyAlignment="0" applyProtection="0">
      <alignment vertical="center"/>
    </xf>
  </cellStyleXfs>
  <cellXfs count="223">
    <xf numFmtId="0" fontId="0" fillId="0" borderId="0" xfId="0">
      <alignment vertical="center"/>
    </xf>
    <xf numFmtId="0" fontId="0" fillId="0" borderId="1" xfId="0" applyBorder="1">
      <alignment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xf>
    <xf numFmtId="0" fontId="0" fillId="0" borderId="0" xfId="0" applyAlignment="1">
      <alignment vertical="center" shrinkToFit="1"/>
    </xf>
    <xf numFmtId="0" fontId="3" fillId="0" borderId="0" xfId="0" applyFont="1" applyFill="1" applyBorder="1" applyAlignment="1">
      <alignment vertical="center" wrapText="1" shrinkToFit="1"/>
    </xf>
    <xf numFmtId="178" fontId="0" fillId="0" borderId="0" xfId="0" applyNumberFormat="1">
      <alignment vertical="center"/>
    </xf>
    <xf numFmtId="178" fontId="0" fillId="0" borderId="1" xfId="0" applyNumberFormat="1" applyBorder="1">
      <alignment vertical="center"/>
    </xf>
    <xf numFmtId="0" fontId="0" fillId="7" borderId="1" xfId="0" applyFill="1" applyBorder="1">
      <alignment vertical="center"/>
    </xf>
    <xf numFmtId="0" fontId="8" fillId="0" borderId="0" xfId="0" applyFont="1" applyAlignment="1">
      <alignment horizontal="right" vertical="center"/>
    </xf>
    <xf numFmtId="0" fontId="8" fillId="2" borderId="0" xfId="0" applyFont="1" applyFill="1" applyAlignment="1">
      <alignment horizontal="right" vertical="center"/>
    </xf>
    <xf numFmtId="0" fontId="0" fillId="2" borderId="4" xfId="0" applyFill="1" applyBorder="1">
      <alignment vertical="center"/>
    </xf>
    <xf numFmtId="0" fontId="0" fillId="0" borderId="61" xfId="0" applyBorder="1" applyAlignment="1">
      <alignment vertical="center" shrinkToFit="1"/>
    </xf>
    <xf numFmtId="0" fontId="0" fillId="0" borderId="36" xfId="0" applyBorder="1" applyAlignment="1">
      <alignment vertical="center" shrinkToFit="1"/>
    </xf>
    <xf numFmtId="0" fontId="0" fillId="0" borderId="48" xfId="0" applyBorder="1">
      <alignment vertical="center"/>
    </xf>
    <xf numFmtId="0" fontId="0" fillId="2" borderId="60" xfId="0" applyFill="1" applyBorder="1">
      <alignment vertical="center"/>
    </xf>
    <xf numFmtId="0" fontId="0" fillId="0" borderId="50" xfId="0" applyBorder="1">
      <alignment vertical="center"/>
    </xf>
    <xf numFmtId="0" fontId="0" fillId="2" borderId="59" xfId="0" applyFill="1" applyBorder="1">
      <alignment vertical="center"/>
    </xf>
    <xf numFmtId="0" fontId="9" fillId="2" borderId="0" xfId="0" applyFont="1" applyFill="1" applyAlignment="1">
      <alignment horizontal="right" vertical="center"/>
    </xf>
    <xf numFmtId="0" fontId="10" fillId="0" borderId="0" xfId="0" applyFont="1">
      <alignment vertical="center"/>
    </xf>
    <xf numFmtId="0" fontId="2" fillId="0" borderId="0" xfId="0" applyFont="1" applyAlignment="1">
      <alignment vertical="center"/>
    </xf>
    <xf numFmtId="0" fontId="2" fillId="0" borderId="0" xfId="0" applyFont="1">
      <alignment vertical="center"/>
    </xf>
    <xf numFmtId="0" fontId="2" fillId="0" borderId="34" xfId="0" applyFont="1" applyBorder="1" applyAlignment="1">
      <alignment horizontal="center" vertical="center"/>
    </xf>
    <xf numFmtId="0" fontId="2" fillId="2" borderId="46" xfId="0" applyFont="1" applyFill="1" applyBorder="1" applyAlignment="1">
      <alignment horizontal="center" vertical="center"/>
    </xf>
    <xf numFmtId="0" fontId="2" fillId="0" borderId="47" xfId="0" applyFont="1" applyBorder="1">
      <alignment vertical="center"/>
    </xf>
    <xf numFmtId="0" fontId="2" fillId="5" borderId="0" xfId="0" applyFont="1" applyFill="1">
      <alignment vertical="center"/>
    </xf>
    <xf numFmtId="0" fontId="2" fillId="0" borderId="48" xfId="0" applyFont="1" applyBorder="1" applyAlignment="1">
      <alignment horizontal="center" vertical="center"/>
    </xf>
    <xf numFmtId="0" fontId="2" fillId="2" borderId="3" xfId="0" applyFont="1" applyFill="1" applyBorder="1" applyAlignment="1">
      <alignment horizontal="center" vertical="center"/>
    </xf>
    <xf numFmtId="0" fontId="2" fillId="0" borderId="49" xfId="0" applyFont="1" applyBorder="1">
      <alignment vertical="center"/>
    </xf>
    <xf numFmtId="0" fontId="2" fillId="0" borderId="50" xfId="0" applyFont="1" applyBorder="1" applyAlignment="1">
      <alignment horizontal="center" vertical="center"/>
    </xf>
    <xf numFmtId="0" fontId="2" fillId="2" borderId="51" xfId="0" applyFont="1" applyFill="1" applyBorder="1" applyAlignment="1">
      <alignment horizontal="center" vertical="center"/>
    </xf>
    <xf numFmtId="0" fontId="2" fillId="0" borderId="52" xfId="0" applyFont="1" applyBorder="1">
      <alignment vertical="center"/>
    </xf>
    <xf numFmtId="0" fontId="11" fillId="0" borderId="0" xfId="2" applyFont="1" applyBorder="1" applyAlignment="1">
      <alignment horizontal="right" vertical="center"/>
    </xf>
    <xf numFmtId="0" fontId="12" fillId="6" borderId="0" xfId="2" applyFont="1" applyFill="1" applyBorder="1" applyAlignment="1">
      <alignment horizontal="center" vertical="center"/>
    </xf>
    <xf numFmtId="0" fontId="11" fillId="0" borderId="0" xfId="2" applyFont="1" applyBorder="1">
      <alignment vertical="center"/>
    </xf>
    <xf numFmtId="0" fontId="2" fillId="2" borderId="64" xfId="0" applyFont="1" applyFill="1" applyBorder="1" applyAlignment="1">
      <alignment horizontal="center" vertical="center"/>
    </xf>
    <xf numFmtId="0" fontId="2" fillId="0" borderId="63" xfId="0" applyFont="1" applyBorder="1">
      <alignment vertical="center"/>
    </xf>
    <xf numFmtId="0" fontId="2" fillId="0" borderId="62" xfId="0" applyFont="1" applyBorder="1">
      <alignment vertical="center"/>
    </xf>
    <xf numFmtId="0" fontId="2" fillId="0" borderId="48"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61" xfId="0" applyFont="1" applyBorder="1">
      <alignment vertical="center"/>
    </xf>
    <xf numFmtId="0" fontId="2" fillId="0" borderId="0" xfId="0" applyFont="1" applyBorder="1">
      <alignment vertical="center"/>
    </xf>
    <xf numFmtId="0" fontId="2" fillId="0" borderId="50" xfId="0" applyFont="1" applyFill="1" applyBorder="1" applyAlignment="1">
      <alignment horizontal="center" vertical="center"/>
    </xf>
    <xf numFmtId="0" fontId="2" fillId="2" borderId="59" xfId="0" applyFont="1" applyFill="1" applyBorder="1" applyAlignment="1">
      <alignment horizontal="center" vertical="center"/>
    </xf>
    <xf numFmtId="0" fontId="2" fillId="0" borderId="34" xfId="0" applyFont="1" applyFill="1" applyBorder="1" applyAlignment="1">
      <alignment horizontal="left" vertical="center" wrapText="1"/>
    </xf>
    <xf numFmtId="0" fontId="2" fillId="2" borderId="35" xfId="0" applyFont="1" applyFill="1" applyBorder="1" applyAlignment="1">
      <alignment horizontal="center" vertical="center"/>
    </xf>
    <xf numFmtId="0" fontId="2" fillId="0" borderId="36" xfId="0" applyFont="1" applyBorder="1">
      <alignmen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Fill="1" applyBorder="1" applyAlignment="1">
      <alignment horizontal="center" vertical="center" shrinkToFit="1"/>
    </xf>
    <xf numFmtId="0" fontId="2" fillId="0" borderId="0" xfId="0" applyFont="1" applyAlignment="1">
      <alignment horizontal="center" vertical="center"/>
    </xf>
    <xf numFmtId="180" fontId="2" fillId="0" borderId="37" xfId="0" applyNumberFormat="1" applyFont="1" applyFill="1" applyBorder="1" applyAlignment="1">
      <alignment horizontal="center" vertical="center"/>
    </xf>
    <xf numFmtId="0" fontId="2" fillId="0" borderId="9" xfId="0" applyFont="1" applyFill="1" applyBorder="1" applyAlignment="1">
      <alignment horizontal="center" vertical="center"/>
    </xf>
    <xf numFmtId="0" fontId="2" fillId="0" borderId="38" xfId="0" applyFont="1" applyBorder="1">
      <alignment vertical="center"/>
    </xf>
    <xf numFmtId="179" fontId="2" fillId="8" borderId="18" xfId="0" applyNumberFormat="1" applyFont="1" applyFill="1" applyBorder="1">
      <alignment vertical="center"/>
    </xf>
    <xf numFmtId="179" fontId="2" fillId="8" borderId="10" xfId="0" applyNumberFormat="1" applyFont="1" applyFill="1" applyBorder="1">
      <alignment vertical="center"/>
    </xf>
    <xf numFmtId="0" fontId="2" fillId="0" borderId="39" xfId="0" applyFont="1" applyFill="1" applyBorder="1" applyAlignment="1">
      <alignment horizontal="right" vertical="center"/>
    </xf>
    <xf numFmtId="0" fontId="2" fillId="0" borderId="11" xfId="0" applyFont="1" applyFill="1" applyBorder="1" applyAlignment="1">
      <alignment vertical="center"/>
    </xf>
    <xf numFmtId="0" fontId="2" fillId="0" borderId="40" xfId="0" applyFont="1" applyBorder="1">
      <alignment vertical="center"/>
    </xf>
    <xf numFmtId="179" fontId="2" fillId="8" borderId="19" xfId="0" applyNumberFormat="1" applyFont="1" applyFill="1" applyBorder="1">
      <alignment vertical="center"/>
    </xf>
    <xf numFmtId="179" fontId="2" fillId="8" borderId="13" xfId="0" applyNumberFormat="1" applyFont="1" applyFill="1" applyBorder="1">
      <alignment vertical="center"/>
    </xf>
    <xf numFmtId="181" fontId="2" fillId="5" borderId="0" xfId="0" applyNumberFormat="1" applyFont="1" applyFill="1" applyAlignment="1">
      <alignment vertical="center"/>
    </xf>
    <xf numFmtId="0" fontId="2" fillId="0" borderId="41" xfId="0" applyFont="1" applyFill="1" applyBorder="1" applyAlignment="1">
      <alignment horizontal="right" vertical="center"/>
    </xf>
    <xf numFmtId="0" fontId="2" fillId="0" borderId="14" xfId="0" applyFont="1" applyFill="1" applyBorder="1" applyAlignment="1">
      <alignment vertical="center"/>
    </xf>
    <xf numFmtId="0" fontId="2" fillId="0" borderId="42" xfId="0" applyFont="1" applyBorder="1">
      <alignment vertical="center"/>
    </xf>
    <xf numFmtId="179" fontId="2" fillId="8" borderId="33" xfId="0" applyNumberFormat="1" applyFont="1" applyFill="1" applyBorder="1">
      <alignment vertical="center"/>
    </xf>
    <xf numFmtId="179" fontId="2" fillId="8" borderId="16" xfId="0" applyNumberFormat="1" applyFont="1" applyFill="1" applyBorder="1">
      <alignment vertical="center"/>
    </xf>
    <xf numFmtId="181" fontId="2" fillId="0" borderId="0" xfId="0" applyNumberFormat="1" applyFont="1">
      <alignment vertical="center"/>
    </xf>
    <xf numFmtId="0" fontId="2" fillId="0" borderId="70" xfId="0" applyFont="1" applyFill="1" applyBorder="1" applyAlignment="1">
      <alignment horizontal="right" vertical="center"/>
    </xf>
    <xf numFmtId="179" fontId="2" fillId="8" borderId="72" xfId="0" applyNumberFormat="1" applyFont="1" applyFill="1" applyBorder="1">
      <alignment vertical="center"/>
    </xf>
    <xf numFmtId="179" fontId="2" fillId="8" borderId="73" xfId="0" applyNumberFormat="1" applyFont="1" applyFill="1" applyBorder="1">
      <alignment vertical="center"/>
    </xf>
    <xf numFmtId="0" fontId="2" fillId="0" borderId="69" xfId="0" applyFont="1" applyFill="1" applyBorder="1" applyAlignment="1">
      <alignment horizontal="right" vertical="center"/>
    </xf>
    <xf numFmtId="0" fontId="2" fillId="0" borderId="6" xfId="0" applyFont="1" applyFill="1" applyBorder="1" applyAlignment="1">
      <alignment vertical="center"/>
    </xf>
    <xf numFmtId="0" fontId="2" fillId="0" borderId="71" xfId="0" applyFont="1" applyBorder="1">
      <alignment vertical="center"/>
    </xf>
    <xf numFmtId="179" fontId="2" fillId="8" borderId="7" xfId="0" applyNumberFormat="1" applyFont="1" applyFill="1" applyBorder="1">
      <alignment vertical="center"/>
    </xf>
    <xf numFmtId="0" fontId="2" fillId="0" borderId="91" xfId="0" applyFont="1" applyFill="1" applyBorder="1" applyAlignment="1">
      <alignment horizontal="right" vertical="center"/>
    </xf>
    <xf numFmtId="0" fontId="2" fillId="0" borderId="89" xfId="0" applyFont="1" applyFill="1" applyBorder="1" applyAlignment="1">
      <alignment vertical="center"/>
    </xf>
    <xf numFmtId="0" fontId="2" fillId="0" borderId="65" xfId="0" applyFont="1" applyBorder="1">
      <alignment vertical="center"/>
    </xf>
    <xf numFmtId="179" fontId="2" fillId="8" borderId="93" xfId="0" applyNumberFormat="1" applyFont="1" applyFill="1" applyBorder="1">
      <alignment vertical="center"/>
    </xf>
    <xf numFmtId="179" fontId="2" fillId="8" borderId="21" xfId="0" applyNumberFormat="1" applyFont="1" applyFill="1" applyBorder="1">
      <alignment vertical="center"/>
    </xf>
    <xf numFmtId="0" fontId="2" fillId="0" borderId="22" xfId="0" applyFont="1" applyFill="1" applyBorder="1" applyAlignment="1">
      <alignment horizontal="right" vertical="center"/>
    </xf>
    <xf numFmtId="0" fontId="2" fillId="0" borderId="23" xfId="0" applyFont="1" applyBorder="1">
      <alignment vertical="center"/>
    </xf>
    <xf numFmtId="179" fontId="2" fillId="8" borderId="11" xfId="0" applyNumberFormat="1" applyFont="1" applyFill="1" applyBorder="1">
      <alignment vertical="center"/>
    </xf>
    <xf numFmtId="0" fontId="2" fillId="0" borderId="11" xfId="0" applyFont="1" applyFill="1" applyBorder="1" applyAlignment="1">
      <alignment horizontal="right" vertical="center"/>
    </xf>
    <xf numFmtId="0" fontId="2" fillId="0" borderId="20" xfId="0" applyFont="1" applyFill="1" applyBorder="1" applyAlignment="1">
      <alignment vertical="center"/>
    </xf>
    <xf numFmtId="0" fontId="2" fillId="0" borderId="12" xfId="0" applyFont="1" applyBorder="1">
      <alignment vertical="center"/>
    </xf>
    <xf numFmtId="0" fontId="2" fillId="0" borderId="14" xfId="0" applyFont="1" applyFill="1" applyBorder="1" applyAlignment="1">
      <alignment horizontal="right" vertical="center"/>
    </xf>
    <xf numFmtId="0" fontId="2" fillId="0" borderId="15" xfId="0" applyFont="1" applyBorder="1">
      <alignment vertical="center"/>
    </xf>
    <xf numFmtId="179" fontId="2" fillId="8" borderId="20" xfId="0" applyNumberFormat="1" applyFont="1" applyFill="1" applyBorder="1">
      <alignment vertical="center"/>
    </xf>
    <xf numFmtId="0" fontId="2" fillId="0" borderId="0" xfId="0" applyFont="1" applyBorder="1" applyAlignment="1">
      <alignment vertical="center"/>
    </xf>
    <xf numFmtId="177" fontId="2" fillId="3" borderId="8" xfId="0" applyNumberFormat="1" applyFont="1" applyFill="1" applyBorder="1">
      <alignment vertical="center"/>
    </xf>
    <xf numFmtId="179" fontId="2" fillId="0" borderId="0" xfId="0" applyNumberFormat="1" applyFont="1" applyBorder="1">
      <alignment vertical="center"/>
    </xf>
    <xf numFmtId="176" fontId="2" fillId="0" borderId="7" xfId="0" applyNumberFormat="1" applyFont="1" applyBorder="1">
      <alignment vertical="center"/>
    </xf>
    <xf numFmtId="0" fontId="2" fillId="0" borderId="34" xfId="0" applyFont="1" applyBorder="1" applyAlignment="1">
      <alignment vertical="center" wrapText="1" shrinkToFit="1"/>
    </xf>
    <xf numFmtId="0" fontId="2" fillId="0" borderId="53" xfId="0" applyFont="1" applyBorder="1" applyAlignment="1">
      <alignment horizontal="center" vertical="center"/>
    </xf>
    <xf numFmtId="0" fontId="2" fillId="0" borderId="54" xfId="0" applyFont="1" applyBorder="1" applyAlignment="1">
      <alignment horizontal="center" vertical="center" wrapText="1" shrinkToFit="1"/>
    </xf>
    <xf numFmtId="176" fontId="2" fillId="0" borderId="3" xfId="0" applyNumberFormat="1" applyFont="1" applyBorder="1" applyAlignment="1">
      <alignment horizontal="center" vertical="center"/>
    </xf>
    <xf numFmtId="0" fontId="2" fillId="0" borderId="0" xfId="0" applyFont="1" applyAlignment="1">
      <alignment vertical="center" shrinkToFit="1"/>
    </xf>
    <xf numFmtId="0" fontId="2" fillId="2" borderId="37" xfId="0" applyFont="1" applyFill="1" applyBorder="1" applyAlignment="1">
      <alignment vertical="center" wrapText="1" shrinkToFit="1"/>
    </xf>
    <xf numFmtId="0" fontId="2" fillId="2" borderId="10" xfId="0" applyFont="1" applyFill="1" applyBorder="1" applyAlignment="1">
      <alignment horizontal="center" vertical="center"/>
    </xf>
    <xf numFmtId="0" fontId="2" fillId="2" borderId="55" xfId="0" applyFont="1" applyFill="1" applyBorder="1" applyAlignment="1">
      <alignment horizontal="center" vertical="center"/>
    </xf>
    <xf numFmtId="179" fontId="2" fillId="8" borderId="5" xfId="0" applyNumberFormat="1" applyFont="1" applyFill="1" applyBorder="1">
      <alignment vertical="center"/>
    </xf>
    <xf numFmtId="0" fontId="2" fillId="2" borderId="39" xfId="0" applyFont="1" applyFill="1" applyBorder="1" applyAlignment="1">
      <alignment vertical="center" wrapText="1" shrinkToFit="1"/>
    </xf>
    <xf numFmtId="0" fontId="2" fillId="2" borderId="13"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39" xfId="0" applyFont="1" applyFill="1" applyBorder="1" applyAlignment="1">
      <alignment vertical="center" wrapText="1" shrinkToFit="1"/>
    </xf>
    <xf numFmtId="182" fontId="2" fillId="0" borderId="13" xfId="0" applyNumberFormat="1" applyFont="1" applyFill="1" applyBorder="1" applyAlignment="1">
      <alignment horizontal="center" vertical="center"/>
    </xf>
    <xf numFmtId="0" fontId="2" fillId="0" borderId="56" xfId="0" applyFont="1" applyFill="1" applyBorder="1" applyAlignment="1">
      <alignment horizontal="center" vertical="center"/>
    </xf>
    <xf numFmtId="0" fontId="2" fillId="0" borderId="43" xfId="0" applyFont="1" applyFill="1" applyBorder="1" applyAlignment="1">
      <alignment vertical="center" wrapText="1" shrinkToFit="1"/>
    </xf>
    <xf numFmtId="0" fontId="2" fillId="2" borderId="57" xfId="0" applyFont="1" applyFill="1" applyBorder="1" applyAlignment="1">
      <alignment horizontal="center" vertical="center"/>
    </xf>
    <xf numFmtId="0" fontId="2" fillId="0" borderId="58" xfId="0" applyFont="1" applyFill="1" applyBorder="1" applyAlignment="1">
      <alignment horizontal="center" vertical="center"/>
    </xf>
    <xf numFmtId="179" fontId="2" fillId="8" borderId="69" xfId="0" applyNumberFormat="1" applyFont="1" applyFill="1" applyBorder="1">
      <alignment vertical="center"/>
    </xf>
    <xf numFmtId="177" fontId="2" fillId="3" borderId="32" xfId="0" applyNumberFormat="1" applyFont="1" applyFill="1" applyBorder="1" applyAlignment="1">
      <alignment vertical="center"/>
    </xf>
    <xf numFmtId="0" fontId="2" fillId="0" borderId="0" xfId="0" applyFont="1" applyFill="1" applyBorder="1">
      <alignment vertical="center"/>
    </xf>
    <xf numFmtId="0" fontId="2" fillId="0" borderId="0" xfId="0" applyFont="1" applyFill="1">
      <alignment vertical="center"/>
    </xf>
    <xf numFmtId="0" fontId="13" fillId="4" borderId="25" xfId="1" applyFont="1" applyBorder="1" applyAlignment="1">
      <alignment horizontal="center" vertical="center"/>
    </xf>
    <xf numFmtId="177" fontId="13" fillId="4" borderId="26" xfId="1" applyNumberFormat="1" applyFont="1" applyBorder="1" applyAlignment="1">
      <alignment vertical="center"/>
    </xf>
    <xf numFmtId="0" fontId="13" fillId="4" borderId="24" xfId="1" applyFont="1" applyBorder="1">
      <alignment vertical="center"/>
    </xf>
    <xf numFmtId="0" fontId="13" fillId="4" borderId="25" xfId="1" applyFont="1" applyBorder="1" applyAlignment="1">
      <alignment horizontal="center" vertical="center"/>
    </xf>
    <xf numFmtId="0" fontId="2" fillId="0" borderId="34"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0" xfId="0" applyFont="1" applyBorder="1" applyAlignment="1">
      <alignment vertical="center" shrinkToFit="1"/>
    </xf>
    <xf numFmtId="0" fontId="2" fillId="0" borderId="60" xfId="0" applyFont="1" applyFill="1" applyBorder="1" applyAlignment="1">
      <alignment horizontal="center" vertical="center"/>
    </xf>
    <xf numFmtId="0" fontId="2" fillId="5" borderId="0" xfId="0" applyFont="1" applyFill="1" applyBorder="1">
      <alignment vertical="center"/>
    </xf>
    <xf numFmtId="0" fontId="2" fillId="0" borderId="59" xfId="0" applyFont="1" applyBorder="1" applyAlignment="1">
      <alignment horizontal="center" vertical="center"/>
    </xf>
    <xf numFmtId="0" fontId="2" fillId="0" borderId="0" xfId="0" applyFont="1" applyBorder="1" applyAlignment="1">
      <alignment horizontal="center" vertical="center"/>
    </xf>
    <xf numFmtId="179" fontId="2" fillId="0" borderId="0" xfId="0" applyNumberFormat="1" applyFont="1" applyBorder="1" applyAlignment="1">
      <alignment horizontal="center" vertical="center"/>
    </xf>
    <xf numFmtId="179" fontId="2" fillId="0" borderId="0" xfId="0" applyNumberFormat="1" applyFont="1" applyFill="1" applyBorder="1" applyAlignment="1">
      <alignment horizontal="center" vertical="center"/>
    </xf>
    <xf numFmtId="179" fontId="2" fillId="8" borderId="12" xfId="0" applyNumberFormat="1" applyFont="1" applyFill="1" applyBorder="1">
      <alignment vertical="center"/>
    </xf>
    <xf numFmtId="179" fontId="2" fillId="8" borderId="27" xfId="0" applyNumberFormat="1" applyFont="1" applyFill="1" applyBorder="1">
      <alignment vertical="center"/>
    </xf>
    <xf numFmtId="0" fontId="2" fillId="0" borderId="90" xfId="0" applyFont="1" applyBorder="1">
      <alignment vertical="center"/>
    </xf>
    <xf numFmtId="179" fontId="2" fillId="8" borderId="83" xfId="0" applyNumberFormat="1" applyFont="1" applyFill="1" applyBorder="1" applyAlignment="1">
      <alignment vertical="center"/>
    </xf>
    <xf numFmtId="179" fontId="2" fillId="8" borderId="84" xfId="0" applyNumberFormat="1" applyFont="1" applyFill="1" applyBorder="1" applyAlignment="1">
      <alignment vertical="center"/>
    </xf>
    <xf numFmtId="179" fontId="2" fillId="0" borderId="0" xfId="0" applyNumberFormat="1" applyFont="1" applyFill="1" applyBorder="1">
      <alignment vertical="center"/>
    </xf>
    <xf numFmtId="179" fontId="2" fillId="8" borderId="92" xfId="0" applyNumberFormat="1" applyFont="1" applyFill="1" applyBorder="1">
      <alignment vertical="center"/>
    </xf>
    <xf numFmtId="177" fontId="2" fillId="3" borderId="8" xfId="0" applyNumberFormat="1" applyFont="1" applyFill="1" applyBorder="1" applyAlignment="1">
      <alignment vertical="center"/>
    </xf>
    <xf numFmtId="0" fontId="13" fillId="0" borderId="0" xfId="1" applyFont="1" applyFill="1" applyBorder="1" applyAlignment="1">
      <alignment horizontal="center" vertical="center"/>
    </xf>
    <xf numFmtId="0" fontId="13" fillId="0" borderId="0" xfId="1" applyFont="1" applyFill="1" applyBorder="1" applyAlignment="1">
      <alignment horizontal="center" vertical="center" wrapText="1" shrinkToFit="1"/>
    </xf>
    <xf numFmtId="0" fontId="2" fillId="0" borderId="0" xfId="0" applyFont="1" applyFill="1" applyBorder="1" applyAlignment="1">
      <alignment horizontal="center" vertical="center"/>
    </xf>
    <xf numFmtId="0" fontId="11" fillId="6" borderId="0" xfId="2" applyFont="1" applyFill="1" applyBorder="1" applyAlignment="1">
      <alignment horizontal="center" vertical="center"/>
    </xf>
    <xf numFmtId="0" fontId="2" fillId="0" borderId="65" xfId="0" applyFont="1" applyBorder="1" applyAlignment="1">
      <alignment horizontal="right" vertical="center"/>
    </xf>
    <xf numFmtId="0" fontId="2" fillId="0" borderId="65"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68" xfId="0" applyFont="1" applyBorder="1">
      <alignment vertical="center"/>
    </xf>
    <xf numFmtId="0" fontId="2" fillId="0" borderId="0" xfId="0" applyFont="1" applyFill="1" applyAlignment="1">
      <alignment horizontal="center" vertical="center"/>
    </xf>
    <xf numFmtId="179" fontId="2" fillId="0" borderId="18" xfId="0" applyNumberFormat="1" applyFont="1" applyBorder="1">
      <alignment vertical="center"/>
    </xf>
    <xf numFmtId="179" fontId="2" fillId="0" borderId="10" xfId="0" applyNumberFormat="1" applyFont="1" applyBorder="1">
      <alignment vertical="center"/>
    </xf>
    <xf numFmtId="179" fontId="2" fillId="0" borderId="19" xfId="0" applyNumberFormat="1" applyFont="1" applyFill="1" applyBorder="1">
      <alignment vertical="center"/>
    </xf>
    <xf numFmtId="179" fontId="2" fillId="0" borderId="13" xfId="0" applyNumberFormat="1" applyFont="1" applyFill="1" applyBorder="1">
      <alignment vertical="center"/>
    </xf>
    <xf numFmtId="179" fontId="2" fillId="0" borderId="33" xfId="0" applyNumberFormat="1" applyFont="1" applyFill="1" applyBorder="1">
      <alignment vertical="center"/>
    </xf>
    <xf numFmtId="179" fontId="2" fillId="0" borderId="16" xfId="0" applyNumberFormat="1" applyFont="1" applyFill="1" applyBorder="1">
      <alignment vertical="center"/>
    </xf>
    <xf numFmtId="0" fontId="2" fillId="2" borderId="9" xfId="0" applyFont="1" applyFill="1" applyBorder="1" applyAlignment="1">
      <alignment vertical="center"/>
    </xf>
    <xf numFmtId="179" fontId="2" fillId="0" borderId="18" xfId="0" applyNumberFormat="1" applyFont="1" applyFill="1" applyBorder="1">
      <alignment vertical="center"/>
    </xf>
    <xf numFmtId="179" fontId="2" fillId="0" borderId="10" xfId="0" applyNumberFormat="1" applyFont="1" applyFill="1" applyBorder="1">
      <alignment vertical="center"/>
    </xf>
    <xf numFmtId="0" fontId="2" fillId="2" borderId="11" xfId="0" applyFont="1" applyFill="1" applyBorder="1" applyAlignment="1">
      <alignment vertical="center"/>
    </xf>
    <xf numFmtId="0" fontId="2" fillId="2" borderId="14" xfId="0" applyFont="1" applyFill="1" applyBorder="1" applyAlignment="1">
      <alignment vertical="center"/>
    </xf>
    <xf numFmtId="0" fontId="2" fillId="2" borderId="9" xfId="0" applyFont="1" applyFill="1" applyBorder="1" applyAlignment="1">
      <alignment horizontal="center" vertical="center"/>
    </xf>
    <xf numFmtId="0" fontId="2" fillId="2" borderId="6" xfId="0" applyFont="1" applyFill="1" applyBorder="1" applyAlignment="1">
      <alignment vertical="center"/>
    </xf>
    <xf numFmtId="0" fontId="2" fillId="0" borderId="43" xfId="0" applyFont="1" applyFill="1" applyBorder="1" applyAlignment="1">
      <alignment horizontal="right" vertical="center"/>
    </xf>
    <xf numFmtId="0" fontId="2" fillId="2" borderId="44" xfId="0" applyFont="1" applyFill="1" applyBorder="1" applyAlignment="1">
      <alignment vertical="center"/>
    </xf>
    <xf numFmtId="0" fontId="2" fillId="0" borderId="45" xfId="0" applyFont="1" applyBorder="1">
      <alignment vertical="center"/>
    </xf>
    <xf numFmtId="179" fontId="2" fillId="0" borderId="22" xfId="0" applyNumberFormat="1" applyFont="1" applyFill="1" applyBorder="1">
      <alignment vertical="center"/>
    </xf>
    <xf numFmtId="179" fontId="2" fillId="0" borderId="21" xfId="0" applyNumberFormat="1" applyFont="1" applyFill="1" applyBorder="1">
      <alignment vertical="center"/>
    </xf>
    <xf numFmtId="179" fontId="2" fillId="0" borderId="11" xfId="0" applyNumberFormat="1" applyFont="1" applyFill="1" applyBorder="1">
      <alignment vertical="center"/>
    </xf>
    <xf numFmtId="179" fontId="2" fillId="0" borderId="20" xfId="0" applyNumberFormat="1" applyFont="1" applyFill="1" applyBorder="1">
      <alignment vertical="center"/>
    </xf>
    <xf numFmtId="0" fontId="2" fillId="2" borderId="66" xfId="0" applyFont="1" applyFill="1" applyBorder="1" applyAlignment="1">
      <alignment vertical="center" wrapText="1" shrinkToFit="1"/>
    </xf>
    <xf numFmtId="0" fontId="2" fillId="2" borderId="21" xfId="0" applyFont="1" applyFill="1" applyBorder="1" applyAlignment="1">
      <alignment horizontal="center" vertical="center"/>
    </xf>
    <xf numFmtId="0" fontId="2" fillId="2" borderId="67" xfId="0" applyFont="1" applyFill="1" applyBorder="1" applyAlignment="1">
      <alignment horizontal="center" vertical="center"/>
    </xf>
    <xf numFmtId="179" fontId="2" fillId="0" borderId="27" xfId="0" applyNumberFormat="1" applyFont="1" applyFill="1" applyBorder="1">
      <alignment vertical="center"/>
    </xf>
    <xf numFmtId="177" fontId="13" fillId="4" borderId="26" xfId="1" applyNumberFormat="1" applyFont="1" applyBorder="1" applyAlignment="1">
      <alignment horizontal="right" vertical="center"/>
    </xf>
    <xf numFmtId="0" fontId="2" fillId="0" borderId="9" xfId="0" applyFont="1" applyFill="1" applyBorder="1" applyAlignment="1">
      <alignment vertical="center"/>
    </xf>
    <xf numFmtId="0" fontId="0" fillId="0" borderId="0" xfId="0" applyFill="1">
      <alignment vertical="center"/>
    </xf>
    <xf numFmtId="0" fontId="2" fillId="2" borderId="0" xfId="0" applyFont="1" applyFill="1" applyAlignment="1">
      <alignment horizontal="left" vertical="center"/>
    </xf>
    <xf numFmtId="0" fontId="13" fillId="4" borderId="25" xfId="1" applyFont="1" applyBorder="1" applyAlignment="1">
      <alignment horizontal="center" vertical="center"/>
    </xf>
    <xf numFmtId="183" fontId="13" fillId="4" borderId="26" xfId="1" applyNumberFormat="1" applyFont="1" applyBorder="1" applyAlignment="1">
      <alignment vertical="center"/>
    </xf>
    <xf numFmtId="0" fontId="13" fillId="4" borderId="24" xfId="1" applyFont="1" applyBorder="1" applyAlignment="1">
      <alignment horizontal="left" vertical="center"/>
    </xf>
    <xf numFmtId="0" fontId="13" fillId="4" borderId="17" xfId="1" applyFont="1" applyAlignment="1">
      <alignment horizontal="center" vertical="center"/>
    </xf>
    <xf numFmtId="0" fontId="13" fillId="4" borderId="28" xfId="1" applyFont="1" applyBorder="1" applyAlignment="1">
      <alignment horizontal="center" vertical="center" wrapText="1" shrinkToFit="1"/>
    </xf>
    <xf numFmtId="0" fontId="13" fillId="4" borderId="29" xfId="1" applyFont="1" applyBorder="1" applyAlignment="1">
      <alignment horizontal="center" vertical="center" wrapText="1" shrinkToFit="1"/>
    </xf>
    <xf numFmtId="0" fontId="13" fillId="4" borderId="30" xfId="1" applyFont="1" applyBorder="1" applyAlignment="1">
      <alignment horizontal="center" vertical="center" wrapText="1" shrinkToFit="1"/>
    </xf>
    <xf numFmtId="0" fontId="13" fillId="4" borderId="31" xfId="1" applyFont="1" applyBorder="1" applyAlignment="1">
      <alignment horizontal="center" vertical="center" wrapText="1" shrinkToFit="1"/>
    </xf>
    <xf numFmtId="183" fontId="13" fillId="4" borderId="26" xfId="1" applyNumberFormat="1" applyFont="1" applyBorder="1" applyAlignment="1">
      <alignment horizontal="right" vertical="center"/>
    </xf>
    <xf numFmtId="179" fontId="2" fillId="8" borderId="11" xfId="0" applyNumberFormat="1" applyFont="1" applyFill="1" applyBorder="1" applyAlignment="1">
      <alignment vertical="center"/>
    </xf>
    <xf numFmtId="179" fontId="2" fillId="8" borderId="12" xfId="0" applyNumberFormat="1" applyFont="1" applyFill="1" applyBorder="1" applyAlignment="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179" fontId="2" fillId="8" borderId="74" xfId="0" applyNumberFormat="1" applyFont="1" applyFill="1" applyBorder="1" applyAlignment="1">
      <alignment vertical="center"/>
    </xf>
    <xf numFmtId="179" fontId="2" fillId="8" borderId="75" xfId="0" applyNumberFormat="1" applyFont="1" applyFill="1" applyBorder="1" applyAlignment="1">
      <alignment vertical="center"/>
    </xf>
    <xf numFmtId="179" fontId="2" fillId="8" borderId="20" xfId="0" applyNumberFormat="1" applyFont="1" applyFill="1" applyBorder="1" applyAlignment="1">
      <alignment vertical="center"/>
    </xf>
    <xf numFmtId="179" fontId="2" fillId="8" borderId="79" xfId="0" applyNumberFormat="1" applyFont="1" applyFill="1" applyBorder="1" applyAlignment="1">
      <alignment vertical="center"/>
    </xf>
    <xf numFmtId="179" fontId="2" fillId="8" borderId="14" xfId="0" applyNumberFormat="1" applyFont="1" applyFill="1" applyBorder="1" applyAlignment="1">
      <alignment vertical="center"/>
    </xf>
    <xf numFmtId="179" fontId="2" fillId="8" borderId="15" xfId="0" applyNumberFormat="1" applyFont="1" applyFill="1" applyBorder="1" applyAlignment="1">
      <alignment vertical="center"/>
    </xf>
    <xf numFmtId="179" fontId="2" fillId="8" borderId="9" xfId="0" applyNumberFormat="1" applyFont="1" applyFill="1" applyBorder="1" applyAlignment="1">
      <alignment vertical="center"/>
    </xf>
    <xf numFmtId="179" fontId="2" fillId="8" borderId="80" xfId="0" applyNumberFormat="1" applyFont="1" applyFill="1" applyBorder="1" applyAlignment="1">
      <alignment vertical="center"/>
    </xf>
    <xf numFmtId="179" fontId="2" fillId="8" borderId="6" xfId="0" applyNumberFormat="1" applyFont="1" applyFill="1" applyBorder="1" applyAlignment="1">
      <alignment vertical="center"/>
    </xf>
    <xf numFmtId="179" fontId="2" fillId="8" borderId="76" xfId="0" applyNumberFormat="1" applyFont="1" applyFill="1" applyBorder="1" applyAlignment="1">
      <alignment vertical="center"/>
    </xf>
    <xf numFmtId="179" fontId="2" fillId="8" borderId="77" xfId="0" applyNumberFormat="1" applyFont="1" applyFill="1" applyBorder="1" applyAlignment="1">
      <alignment vertical="center"/>
    </xf>
    <xf numFmtId="179" fontId="2" fillId="8" borderId="78" xfId="0" applyNumberFormat="1" applyFont="1" applyFill="1" applyBorder="1" applyAlignment="1">
      <alignment vertical="center"/>
    </xf>
    <xf numFmtId="179" fontId="2" fillId="8" borderId="83" xfId="0" applyNumberFormat="1" applyFont="1" applyFill="1" applyBorder="1" applyAlignment="1">
      <alignment vertical="center"/>
    </xf>
    <xf numFmtId="179" fontId="2" fillId="8" borderId="84" xfId="0" applyNumberFormat="1" applyFont="1" applyFill="1" applyBorder="1" applyAlignment="1">
      <alignment vertical="center"/>
    </xf>
    <xf numFmtId="179" fontId="2" fillId="8" borderId="22" xfId="0" applyNumberFormat="1" applyFont="1" applyFill="1" applyBorder="1" applyAlignment="1">
      <alignment horizontal="center" vertical="center"/>
    </xf>
    <xf numFmtId="179" fontId="2" fillId="8" borderId="23" xfId="0" applyNumberFormat="1" applyFont="1" applyFill="1" applyBorder="1" applyAlignment="1">
      <alignment horizontal="center" vertical="center"/>
    </xf>
    <xf numFmtId="179" fontId="2" fillId="8" borderId="11" xfId="0" applyNumberFormat="1" applyFont="1" applyFill="1" applyBorder="1" applyAlignment="1">
      <alignment horizontal="center" vertical="center"/>
    </xf>
    <xf numFmtId="179" fontId="2" fillId="8" borderId="12" xfId="0" applyNumberFormat="1" applyFont="1" applyFill="1" applyBorder="1" applyAlignment="1">
      <alignment horizontal="center" vertical="center"/>
    </xf>
    <xf numFmtId="179" fontId="2" fillId="8" borderId="77" xfId="0" applyNumberFormat="1" applyFont="1" applyFill="1" applyBorder="1" applyAlignment="1">
      <alignment horizontal="center" vertical="center"/>
    </xf>
    <xf numFmtId="179" fontId="2" fillId="8" borderId="78" xfId="0" applyNumberFormat="1" applyFont="1" applyFill="1" applyBorder="1" applyAlignment="1">
      <alignment horizontal="center" vertical="center"/>
    </xf>
    <xf numFmtId="179" fontId="2" fillId="8" borderId="81" xfId="0" applyNumberFormat="1" applyFont="1" applyFill="1" applyBorder="1" applyAlignment="1">
      <alignment vertical="center"/>
    </xf>
    <xf numFmtId="179" fontId="2" fillId="8" borderId="82" xfId="0" applyNumberFormat="1" applyFont="1" applyFill="1" applyBorder="1" applyAlignment="1">
      <alignment vertical="center"/>
    </xf>
    <xf numFmtId="0" fontId="13" fillId="4" borderId="87" xfId="1" applyFont="1" applyBorder="1" applyAlignment="1">
      <alignment horizontal="center" vertical="center" wrapText="1" shrinkToFit="1"/>
    </xf>
    <xf numFmtId="0" fontId="13" fillId="4" borderId="88" xfId="1" applyFont="1" applyBorder="1" applyAlignment="1">
      <alignment horizontal="center" vertical="center" wrapText="1" shrinkToFit="1"/>
    </xf>
    <xf numFmtId="179" fontId="2" fillId="8" borderId="85" xfId="0" applyNumberFormat="1" applyFont="1" applyFill="1" applyBorder="1" applyAlignment="1">
      <alignment vertical="center"/>
    </xf>
    <xf numFmtId="179" fontId="2" fillId="8" borderId="86" xfId="0" applyNumberFormat="1" applyFont="1" applyFill="1" applyBorder="1" applyAlignment="1">
      <alignment vertical="center"/>
    </xf>
    <xf numFmtId="0" fontId="13" fillId="4" borderId="26" xfId="1" applyFont="1" applyBorder="1" applyAlignment="1">
      <alignment horizontal="center" vertical="center"/>
    </xf>
    <xf numFmtId="0" fontId="13" fillId="4" borderId="24" xfId="1"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3">
    <cellStyle name="チェック セル" xfId="1" builtinId="23"/>
    <cellStyle name="説明文" xfId="2" builtinId="53"/>
    <cellStyle name="標準" xfId="0" builtinId="0"/>
  </cellStyles>
  <dxfs count="382">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8" tint="0.39994506668294322"/>
        </patternFill>
      </fill>
    </dxf>
    <dxf>
      <font>
        <color rgb="FFFF0000"/>
      </font>
    </dxf>
    <dxf>
      <fill>
        <patternFill>
          <bgColor theme="8" tint="0.39994506668294322"/>
        </patternFill>
      </fill>
    </dxf>
    <dxf>
      <font>
        <color rgb="FFFF0000"/>
      </font>
    </dxf>
    <dxf>
      <fill>
        <patternFill>
          <bgColor theme="8" tint="0.39994506668294322"/>
        </patternFill>
      </fill>
    </dxf>
    <dxf>
      <font>
        <color rgb="FFFF0000"/>
      </font>
    </dxf>
    <dxf>
      <fill>
        <patternFill>
          <bgColor theme="8" tint="0.39994506668294322"/>
        </patternFill>
      </fill>
    </dxf>
    <dxf>
      <font>
        <color rgb="FFFF0000"/>
      </font>
    </dxf>
    <dxf>
      <fill>
        <patternFill>
          <bgColor theme="8" tint="0.39994506668294322"/>
        </patternFill>
      </fill>
    </dxf>
    <dxf>
      <font>
        <color rgb="FFFF0000"/>
      </font>
    </dxf>
    <dxf>
      <fill>
        <patternFill>
          <bgColor theme="8" tint="0.39994506668294322"/>
        </patternFill>
      </fill>
    </dxf>
    <dxf>
      <font>
        <color rgb="FFFF0000"/>
      </font>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ont>
        <color rgb="FF9C0006"/>
      </font>
    </dxf>
    <dxf>
      <font>
        <color rgb="FF9C0006"/>
      </font>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9C0006"/>
      </font>
    </dxf>
    <dxf>
      <font>
        <color rgb="FF9C0006"/>
      </font>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9C0006"/>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8" tint="0.39994506668294322"/>
        </patternFill>
      </fill>
    </dxf>
    <dxf>
      <font>
        <color rgb="FFFF0000"/>
      </font>
    </dxf>
    <dxf>
      <fill>
        <patternFill>
          <bgColor theme="8" tint="0.39994506668294322"/>
        </patternFill>
      </fill>
    </dxf>
    <dxf>
      <font>
        <color rgb="FFFF0000"/>
      </font>
    </dxf>
    <dxf>
      <fill>
        <patternFill>
          <bgColor theme="8" tint="0.39994506668294322"/>
        </patternFill>
      </fill>
    </dxf>
    <dxf>
      <font>
        <color rgb="FFFF0000"/>
      </font>
    </dxf>
    <dxf>
      <fill>
        <patternFill>
          <bgColor theme="8" tint="0.39994506668294322"/>
        </patternFill>
      </fill>
    </dxf>
    <dxf>
      <font>
        <color rgb="FFFF0000"/>
      </font>
    </dxf>
    <dxf>
      <fill>
        <patternFill>
          <bgColor theme="8" tint="0.39994506668294322"/>
        </patternFill>
      </fill>
    </dxf>
    <dxf>
      <font>
        <color rgb="FFFF0000"/>
      </font>
    </dxf>
    <dxf>
      <fill>
        <patternFill>
          <bgColor theme="8" tint="0.39994506668294322"/>
        </patternFill>
      </fill>
    </dxf>
    <dxf>
      <font>
        <color rgb="FFFF0000"/>
      </font>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8" tint="0.79998168889431442"/>
        </patternFill>
      </fill>
    </dxf>
    <dxf>
      <fill>
        <patternFill>
          <bgColor theme="8" tint="0.79998168889431442"/>
        </patternFill>
      </fill>
    </dxf>
    <dxf>
      <font>
        <color rgb="FF9C0006"/>
      </font>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8</xdr:col>
      <xdr:colOff>103399</xdr:colOff>
      <xdr:row>2</xdr:row>
      <xdr:rowOff>39592</xdr:rowOff>
    </xdr:from>
    <xdr:to>
      <xdr:col>18</xdr:col>
      <xdr:colOff>126352</xdr:colOff>
      <xdr:row>58</xdr:row>
      <xdr:rowOff>77062</xdr:rowOff>
    </xdr:to>
    <xdr:pic>
      <xdr:nvPicPr>
        <xdr:cNvPr id="28" name="図 27">
          <a:extLst>
            <a:ext uri="{FF2B5EF4-FFF2-40B4-BE49-F238E27FC236}">
              <a16:creationId xmlns:a16="http://schemas.microsoft.com/office/drawing/2014/main" id="{AC2D6539-CAE3-4B58-AC84-EFE4862C26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47149" y="458692"/>
          <a:ext cx="6880953" cy="9638670"/>
        </a:xfrm>
        <a:prstGeom prst="rect">
          <a:avLst/>
        </a:prstGeom>
      </xdr:spPr>
    </xdr:pic>
    <xdr:clientData/>
  </xdr:twoCellAnchor>
  <xdr:twoCellAnchor>
    <xdr:from>
      <xdr:col>12</xdr:col>
      <xdr:colOff>602603</xdr:colOff>
      <xdr:row>8</xdr:row>
      <xdr:rowOff>174560</xdr:rowOff>
    </xdr:from>
    <xdr:to>
      <xdr:col>16</xdr:col>
      <xdr:colOff>369758</xdr:colOff>
      <xdr:row>52</xdr:row>
      <xdr:rowOff>95368</xdr:rowOff>
    </xdr:to>
    <xdr:cxnSp macro="">
      <xdr:nvCxnSpPr>
        <xdr:cNvPr id="29" name="カギ線コネクタ 21">
          <a:extLst>
            <a:ext uri="{FF2B5EF4-FFF2-40B4-BE49-F238E27FC236}">
              <a16:creationId xmlns:a16="http://schemas.microsoft.com/office/drawing/2014/main" id="{A7867F6A-7B9C-4DDD-95FC-3A8A0B6BED94}"/>
            </a:ext>
          </a:extLst>
        </xdr:cNvPr>
        <xdr:cNvCxnSpPr/>
      </xdr:nvCxnSpPr>
      <xdr:spPr>
        <a:xfrm rot="16200000" flipV="1">
          <a:off x="8102914" y="3789924"/>
          <a:ext cx="7283633" cy="2510355"/>
        </a:xfrm>
        <a:prstGeom prst="bentConnector3">
          <a:avLst>
            <a:gd name="adj1" fmla="val 48249"/>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399515</xdr:colOff>
      <xdr:row>12</xdr:row>
      <xdr:rowOff>235256</xdr:rowOff>
    </xdr:from>
    <xdr:to>
      <xdr:col>16</xdr:col>
      <xdr:colOff>399515</xdr:colOff>
      <xdr:row>18</xdr:row>
      <xdr:rowOff>56289</xdr:rowOff>
    </xdr:to>
    <xdr:cxnSp macro="">
      <xdr:nvCxnSpPr>
        <xdr:cNvPr id="30" name="直線コネクタ 29">
          <a:extLst>
            <a:ext uri="{FF2B5EF4-FFF2-40B4-BE49-F238E27FC236}">
              <a16:creationId xmlns:a16="http://schemas.microsoft.com/office/drawing/2014/main" id="{7D64C1D7-BEDC-4A90-AAFB-BCEA7324785C}"/>
            </a:ext>
          </a:extLst>
        </xdr:cNvPr>
        <xdr:cNvCxnSpPr/>
      </xdr:nvCxnSpPr>
      <xdr:spPr>
        <a:xfrm>
          <a:off x="13029665" y="2054531"/>
          <a:ext cx="0" cy="1192633"/>
        </a:xfrm>
        <a:prstGeom prst="line">
          <a:avLst/>
        </a:prstGeom>
        <a:ln>
          <a:headEnd type="none" w="med" len="med"/>
          <a:tailEnd type="arrow" w="med" len="med"/>
        </a:ln>
      </xdr:spPr>
      <xdr:style>
        <a:lnRef idx="2">
          <a:schemeClr val="accent5"/>
        </a:lnRef>
        <a:fillRef idx="0">
          <a:schemeClr val="accent5"/>
        </a:fillRef>
        <a:effectRef idx="1">
          <a:schemeClr val="accent5"/>
        </a:effectRef>
        <a:fontRef idx="minor">
          <a:schemeClr val="tx1"/>
        </a:fontRef>
      </xdr:style>
    </xdr:cxnSp>
    <xdr:clientData/>
  </xdr:twoCellAnchor>
  <xdr:twoCellAnchor>
    <xdr:from>
      <xdr:col>16</xdr:col>
      <xdr:colOff>393146</xdr:colOff>
      <xdr:row>18</xdr:row>
      <xdr:rowOff>44748</xdr:rowOff>
    </xdr:from>
    <xdr:to>
      <xdr:col>16</xdr:col>
      <xdr:colOff>538239</xdr:colOff>
      <xdr:row>18</xdr:row>
      <xdr:rowOff>49766</xdr:rowOff>
    </xdr:to>
    <xdr:cxnSp macro="">
      <xdr:nvCxnSpPr>
        <xdr:cNvPr id="31" name="直線コネクタ 30">
          <a:extLst>
            <a:ext uri="{FF2B5EF4-FFF2-40B4-BE49-F238E27FC236}">
              <a16:creationId xmlns:a16="http://schemas.microsoft.com/office/drawing/2014/main" id="{0D750D07-9AE5-4819-B944-4764736F7660}"/>
            </a:ext>
          </a:extLst>
        </xdr:cNvPr>
        <xdr:cNvCxnSpPr/>
      </xdr:nvCxnSpPr>
      <xdr:spPr>
        <a:xfrm>
          <a:off x="13023296" y="3235623"/>
          <a:ext cx="145093" cy="5018"/>
        </a:xfrm>
        <a:prstGeom prst="line">
          <a:avLst/>
        </a:prstGeom>
        <a:ln>
          <a:headEnd type="none" w="med" len="med"/>
          <a:tailEnd type="arrow" w="med" len="med"/>
        </a:ln>
      </xdr:spPr>
      <xdr:style>
        <a:lnRef idx="2">
          <a:schemeClr val="accent5"/>
        </a:lnRef>
        <a:fillRef idx="0">
          <a:schemeClr val="accent5"/>
        </a:fillRef>
        <a:effectRef idx="1">
          <a:schemeClr val="accent5"/>
        </a:effectRef>
        <a:fontRef idx="minor">
          <a:schemeClr val="tx1"/>
        </a:fontRef>
      </xdr:style>
    </xdr:cxnSp>
    <xdr:clientData/>
  </xdr:twoCellAnchor>
  <xdr:twoCellAnchor>
    <xdr:from>
      <xdr:col>12</xdr:col>
      <xdr:colOff>176147</xdr:colOff>
      <xdr:row>30</xdr:row>
      <xdr:rowOff>29358</xdr:rowOff>
    </xdr:from>
    <xdr:to>
      <xdr:col>12</xdr:col>
      <xdr:colOff>257697</xdr:colOff>
      <xdr:row>30</xdr:row>
      <xdr:rowOff>163099</xdr:rowOff>
    </xdr:to>
    <xdr:cxnSp macro="">
      <xdr:nvCxnSpPr>
        <xdr:cNvPr id="32" name="直線コネクタ 31">
          <a:extLst>
            <a:ext uri="{FF2B5EF4-FFF2-40B4-BE49-F238E27FC236}">
              <a16:creationId xmlns:a16="http://schemas.microsoft.com/office/drawing/2014/main" id="{2E6F3486-2724-42FB-9DF9-379E35AE94E1}"/>
            </a:ext>
          </a:extLst>
        </xdr:cNvPr>
        <xdr:cNvCxnSpPr/>
      </xdr:nvCxnSpPr>
      <xdr:spPr>
        <a:xfrm flipH="1">
          <a:off x="10063097" y="5106183"/>
          <a:ext cx="81550" cy="133741"/>
        </a:xfrm>
        <a:prstGeom prst="line">
          <a:avLst/>
        </a:prstGeom>
      </xdr:spPr>
      <xdr:style>
        <a:lnRef idx="2">
          <a:schemeClr val="accent5"/>
        </a:lnRef>
        <a:fillRef idx="0">
          <a:schemeClr val="accent5"/>
        </a:fillRef>
        <a:effectRef idx="1">
          <a:schemeClr val="accent5"/>
        </a:effectRef>
        <a:fontRef idx="minor">
          <a:schemeClr val="tx1"/>
        </a:fontRef>
      </xdr:style>
    </xdr:cxnSp>
    <xdr:clientData/>
  </xdr:twoCellAnchor>
  <xdr:twoCellAnchor>
    <xdr:from>
      <xdr:col>12</xdr:col>
      <xdr:colOff>176147</xdr:colOff>
      <xdr:row>30</xdr:row>
      <xdr:rowOff>159837</xdr:rowOff>
    </xdr:from>
    <xdr:to>
      <xdr:col>12</xdr:col>
      <xdr:colOff>176147</xdr:colOff>
      <xdr:row>31</xdr:row>
      <xdr:rowOff>140265</xdr:rowOff>
    </xdr:to>
    <xdr:cxnSp macro="">
      <xdr:nvCxnSpPr>
        <xdr:cNvPr id="33" name="直線コネクタ 32">
          <a:extLst>
            <a:ext uri="{FF2B5EF4-FFF2-40B4-BE49-F238E27FC236}">
              <a16:creationId xmlns:a16="http://schemas.microsoft.com/office/drawing/2014/main" id="{DA260000-EB45-40B3-92FE-089DF610CDA8}"/>
            </a:ext>
          </a:extLst>
        </xdr:cNvPr>
        <xdr:cNvCxnSpPr/>
      </xdr:nvCxnSpPr>
      <xdr:spPr>
        <a:xfrm>
          <a:off x="10063097" y="5236662"/>
          <a:ext cx="0" cy="151878"/>
        </a:xfrm>
        <a:prstGeom prst="line">
          <a:avLst/>
        </a:prstGeom>
        <a:ln>
          <a:headEnd type="none" w="med" len="med"/>
          <a:tailEnd type="arrow" w="med" len="med"/>
        </a:ln>
      </xdr:spPr>
      <xdr:style>
        <a:lnRef idx="2">
          <a:schemeClr val="accent5"/>
        </a:lnRef>
        <a:fillRef idx="0">
          <a:schemeClr val="accent5"/>
        </a:fillRef>
        <a:effectRef idx="1">
          <a:schemeClr val="accent5"/>
        </a:effectRef>
        <a:fontRef idx="minor">
          <a:schemeClr val="tx1"/>
        </a:fontRef>
      </xdr:style>
    </xdr:cxnSp>
    <xdr:clientData/>
  </xdr:twoCellAnchor>
  <xdr:twoCellAnchor>
    <xdr:from>
      <xdr:col>12</xdr:col>
      <xdr:colOff>361949</xdr:colOff>
      <xdr:row>32</xdr:row>
      <xdr:rowOff>95250</xdr:rowOff>
    </xdr:from>
    <xdr:to>
      <xdr:col>16</xdr:col>
      <xdr:colOff>238124</xdr:colOff>
      <xdr:row>45</xdr:row>
      <xdr:rowOff>38100</xdr:rowOff>
    </xdr:to>
    <xdr:sp macro="" textlink="">
      <xdr:nvSpPr>
        <xdr:cNvPr id="34" name="角丸四角形吹き出し 1">
          <a:extLst>
            <a:ext uri="{FF2B5EF4-FFF2-40B4-BE49-F238E27FC236}">
              <a16:creationId xmlns:a16="http://schemas.microsoft.com/office/drawing/2014/main" id="{9E414CD3-115D-4188-948F-104168C04C0F}"/>
            </a:ext>
          </a:extLst>
        </xdr:cNvPr>
        <xdr:cNvSpPr/>
      </xdr:nvSpPr>
      <xdr:spPr>
        <a:xfrm>
          <a:off x="10248899" y="5514975"/>
          <a:ext cx="2619375" cy="1743075"/>
        </a:xfrm>
        <a:prstGeom prst="wedgeRoundRectCallout">
          <a:avLst>
            <a:gd name="adj1" fmla="val 52697"/>
            <a:gd name="adj2" fmla="val 129962"/>
            <a:gd name="adj3" fmla="val 16667"/>
          </a:avLst>
        </a:prstGeom>
        <a:solidFill>
          <a:srgbClr val="FFFFFF"/>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400050</xdr:colOff>
      <xdr:row>32</xdr:row>
      <xdr:rowOff>145791</xdr:rowOff>
    </xdr:from>
    <xdr:ext cx="2476889" cy="1487067"/>
    <xdr:sp macro="" textlink="">
      <xdr:nvSpPr>
        <xdr:cNvPr id="35" name="テキスト ボックス 34">
          <a:extLst>
            <a:ext uri="{FF2B5EF4-FFF2-40B4-BE49-F238E27FC236}">
              <a16:creationId xmlns:a16="http://schemas.microsoft.com/office/drawing/2014/main" id="{2F764880-7163-4102-913D-F739107B5A8A}"/>
            </a:ext>
          </a:extLst>
        </xdr:cNvPr>
        <xdr:cNvSpPr txBox="1"/>
      </xdr:nvSpPr>
      <xdr:spPr>
        <a:xfrm>
          <a:off x="10287000" y="5565516"/>
          <a:ext cx="2476889" cy="14870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u="sng"/>
            <a:t>分岐から末端水栓までの経路とは</a:t>
          </a:r>
          <a:endParaRPr kumimoji="1" lang="en-US" altLang="ja-JP" sz="1000" u="sng"/>
        </a:p>
        <a:p>
          <a:endParaRPr kumimoji="1" lang="en-US" altLang="ja-JP" sz="1000" u="sng"/>
        </a:p>
        <a:p>
          <a:r>
            <a:rPr kumimoji="1" lang="ja-JP" altLang="en-US" sz="900" u="none"/>
            <a:t>配水管の分岐点から一番遠くにある</a:t>
          </a:r>
          <a:endParaRPr kumimoji="1" lang="en-US" altLang="ja-JP" sz="900" u="none"/>
        </a:p>
        <a:p>
          <a:r>
            <a:rPr kumimoji="1" lang="ja-JP" altLang="en-US" sz="900" u="none"/>
            <a:t>　　　　　　　　　　　　　水栓までの経路のこと</a:t>
          </a:r>
          <a:endParaRPr kumimoji="1" lang="en-US" altLang="ja-JP" sz="900" u="none"/>
        </a:p>
        <a:p>
          <a:r>
            <a:rPr kumimoji="1" lang="ja-JP" altLang="en-US" sz="900" u="none"/>
            <a:t>（参考例の場合：サドル分水栓～</a:t>
          </a:r>
          <a:r>
            <a:rPr kumimoji="1" lang="en-US" altLang="ja-JP" sz="900" u="none"/>
            <a:t>2</a:t>
          </a:r>
          <a:r>
            <a:rPr kumimoji="1" lang="ja-JP" altLang="en-US" sz="900" u="none"/>
            <a:t>階トイレ）</a:t>
          </a:r>
          <a:endParaRPr kumimoji="1" lang="en-US" altLang="ja-JP" sz="900" u="none"/>
        </a:p>
        <a:p>
          <a:endParaRPr kumimoji="1" lang="en-US" altLang="ja-JP" sz="900" u="none"/>
        </a:p>
        <a:p>
          <a:r>
            <a:rPr kumimoji="1" lang="ja-JP" altLang="en-US" sz="900" u="none"/>
            <a:t>改造工事の場合についても、</a:t>
          </a:r>
          <a:endParaRPr kumimoji="1" lang="en-US" altLang="ja-JP" sz="900" u="none"/>
        </a:p>
        <a:p>
          <a:r>
            <a:rPr kumimoji="1" lang="ja-JP" altLang="en-US" sz="900" u="none"/>
            <a:t>必ず配水管分岐点からの延長を考慮すること</a:t>
          </a:r>
        </a:p>
      </xdr:txBody>
    </xdr:sp>
    <xdr:clientData/>
  </xdr:oneCellAnchor>
  <xdr:twoCellAnchor>
    <xdr:from>
      <xdr:col>8</xdr:col>
      <xdr:colOff>227005</xdr:colOff>
      <xdr:row>6</xdr:row>
      <xdr:rowOff>29421</xdr:rowOff>
    </xdr:from>
    <xdr:to>
      <xdr:col>12</xdr:col>
      <xdr:colOff>326921</xdr:colOff>
      <xdr:row>20</xdr:row>
      <xdr:rowOff>48859</xdr:rowOff>
    </xdr:to>
    <xdr:sp macro="" textlink="">
      <xdr:nvSpPr>
        <xdr:cNvPr id="36" name="正方形/長方形 35">
          <a:extLst>
            <a:ext uri="{FF2B5EF4-FFF2-40B4-BE49-F238E27FC236}">
              <a16:creationId xmlns:a16="http://schemas.microsoft.com/office/drawing/2014/main" id="{DEA8353E-23EB-4616-A961-CB323AFC7FC2}"/>
            </a:ext>
          </a:extLst>
        </xdr:cNvPr>
        <xdr:cNvSpPr/>
      </xdr:nvSpPr>
      <xdr:spPr>
        <a:xfrm>
          <a:off x="7370755" y="1029546"/>
          <a:ext cx="2843116" cy="2553088"/>
        </a:xfrm>
        <a:prstGeom prst="rect">
          <a:avLst/>
        </a:prstGeom>
        <a:solidFill>
          <a:srgbClr val="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332987</xdr:colOff>
      <xdr:row>9</xdr:row>
      <xdr:rowOff>96609</xdr:rowOff>
    </xdr:from>
    <xdr:ext cx="1437573" cy="1009251"/>
    <xdr:sp macro="" textlink="">
      <xdr:nvSpPr>
        <xdr:cNvPr id="37" name="テキスト ボックス 36">
          <a:extLst>
            <a:ext uri="{FF2B5EF4-FFF2-40B4-BE49-F238E27FC236}">
              <a16:creationId xmlns:a16="http://schemas.microsoft.com/office/drawing/2014/main" id="{9F7A9AC1-356C-494E-83BC-3DEBF1AD73A2}"/>
            </a:ext>
          </a:extLst>
        </xdr:cNvPr>
        <xdr:cNvSpPr txBox="1"/>
      </xdr:nvSpPr>
      <xdr:spPr>
        <a:xfrm>
          <a:off x="8162537" y="1506309"/>
          <a:ext cx="1437573" cy="100925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参考例</a:t>
          </a:r>
          <a:r>
            <a:rPr kumimoji="1" lang="en-US" altLang="ja-JP" sz="1100"/>
            <a:t>】</a:t>
          </a:r>
        </a:p>
        <a:p>
          <a:r>
            <a:rPr kumimoji="1" lang="en-US" altLang="ja-JP" sz="1100"/>
            <a:t>2</a:t>
          </a:r>
          <a:r>
            <a:rPr kumimoji="1" lang="ja-JP" altLang="en-US" sz="1100"/>
            <a:t>階建て　</a:t>
          </a:r>
          <a:r>
            <a:rPr kumimoji="1" lang="en-US" altLang="ja-JP" sz="1100"/>
            <a:t>20</a:t>
          </a:r>
          <a:r>
            <a:rPr kumimoji="1" lang="ja-JP" altLang="en-US" sz="1100"/>
            <a:t>㎜</a:t>
          </a:r>
          <a:endParaRPr kumimoji="1" lang="en-US" altLang="ja-JP" sz="1100"/>
        </a:p>
        <a:p>
          <a:r>
            <a:rPr kumimoji="1" lang="ja-JP" altLang="en-US" sz="1100"/>
            <a:t>現地水圧　</a:t>
          </a:r>
          <a:r>
            <a:rPr kumimoji="1" lang="en-US" altLang="ja-JP" sz="1100"/>
            <a:t>0.4Mpa</a:t>
          </a:r>
        </a:p>
        <a:p>
          <a:r>
            <a:rPr kumimoji="1" lang="ja-JP" altLang="en-US" sz="1100"/>
            <a:t>水栓数　</a:t>
          </a:r>
          <a:r>
            <a:rPr kumimoji="1" lang="en-US" altLang="ja-JP" sz="1100"/>
            <a:t>8</a:t>
          </a:r>
          <a:r>
            <a:rPr kumimoji="1" lang="ja-JP" altLang="en-US" sz="1100"/>
            <a:t>栓</a:t>
          </a:r>
          <a:endParaRPr kumimoji="1" lang="en-US" altLang="ja-JP" sz="1100"/>
        </a:p>
        <a:p>
          <a:r>
            <a:rPr kumimoji="1" lang="ja-JP" altLang="en-US" sz="1100"/>
            <a:t>末端水栓　</a:t>
          </a:r>
          <a:r>
            <a:rPr kumimoji="1" lang="en-US" altLang="ja-JP" sz="1100"/>
            <a:t>2</a:t>
          </a:r>
          <a:r>
            <a:rPr kumimoji="1" lang="ja-JP" altLang="en-US" sz="1100"/>
            <a:t>階トイレ</a:t>
          </a:r>
          <a:endParaRPr kumimoji="1" lang="en-US" altLang="ja-JP" sz="1100"/>
        </a:p>
      </xdr:txBody>
    </xdr:sp>
    <xdr:clientData/>
  </xdr:oneCellAnchor>
  <xdr:twoCellAnchor>
    <xdr:from>
      <xdr:col>12</xdr:col>
      <xdr:colOff>602485</xdr:colOff>
      <xdr:row>9</xdr:row>
      <xdr:rowOff>166519</xdr:rowOff>
    </xdr:from>
    <xdr:to>
      <xdr:col>14</xdr:col>
      <xdr:colOff>286898</xdr:colOff>
      <xdr:row>9</xdr:row>
      <xdr:rowOff>166519</xdr:rowOff>
    </xdr:to>
    <xdr:cxnSp macro="">
      <xdr:nvCxnSpPr>
        <xdr:cNvPr id="38" name="直線コネクタ 37">
          <a:extLst>
            <a:ext uri="{FF2B5EF4-FFF2-40B4-BE49-F238E27FC236}">
              <a16:creationId xmlns:a16="http://schemas.microsoft.com/office/drawing/2014/main" id="{0EAF7857-43AD-4CCF-95E3-66B8841962F8}"/>
            </a:ext>
          </a:extLst>
        </xdr:cNvPr>
        <xdr:cNvCxnSpPr/>
      </xdr:nvCxnSpPr>
      <xdr:spPr>
        <a:xfrm>
          <a:off x="10489435" y="1576219"/>
          <a:ext cx="1056013" cy="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298374</xdr:colOff>
      <xdr:row>9</xdr:row>
      <xdr:rowOff>155510</xdr:rowOff>
    </xdr:from>
    <xdr:to>
      <xdr:col>14</xdr:col>
      <xdr:colOff>298374</xdr:colOff>
      <xdr:row>12</xdr:row>
      <xdr:rowOff>235256</xdr:rowOff>
    </xdr:to>
    <xdr:cxnSp macro="">
      <xdr:nvCxnSpPr>
        <xdr:cNvPr id="39" name="直線コネクタ 38">
          <a:extLst>
            <a:ext uri="{FF2B5EF4-FFF2-40B4-BE49-F238E27FC236}">
              <a16:creationId xmlns:a16="http://schemas.microsoft.com/office/drawing/2014/main" id="{7DEB731E-F54F-4671-816C-0782C305DF7B}"/>
            </a:ext>
          </a:extLst>
        </xdr:cNvPr>
        <xdr:cNvCxnSpPr/>
      </xdr:nvCxnSpPr>
      <xdr:spPr>
        <a:xfrm>
          <a:off x="11556924" y="1565210"/>
          <a:ext cx="0" cy="489321"/>
        </a:xfrm>
        <a:prstGeom prst="line">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298374</xdr:colOff>
      <xdr:row>12</xdr:row>
      <xdr:rowOff>235256</xdr:rowOff>
    </xdr:from>
    <xdr:to>
      <xdr:col>16</xdr:col>
      <xdr:colOff>418716</xdr:colOff>
      <xdr:row>12</xdr:row>
      <xdr:rowOff>236527</xdr:rowOff>
    </xdr:to>
    <xdr:cxnSp macro="">
      <xdr:nvCxnSpPr>
        <xdr:cNvPr id="40" name="直線コネクタ 39">
          <a:extLst>
            <a:ext uri="{FF2B5EF4-FFF2-40B4-BE49-F238E27FC236}">
              <a16:creationId xmlns:a16="http://schemas.microsoft.com/office/drawing/2014/main" id="{F80A1522-A06D-4A82-8AB6-582A94EBC6E9}"/>
            </a:ext>
          </a:extLst>
        </xdr:cNvPr>
        <xdr:cNvCxnSpPr/>
      </xdr:nvCxnSpPr>
      <xdr:spPr>
        <a:xfrm>
          <a:off x="11556924" y="2054531"/>
          <a:ext cx="1491942" cy="1271"/>
        </a:xfrm>
        <a:prstGeom prst="line">
          <a:avLst/>
        </a:prstGeom>
      </xdr:spPr>
      <xdr:style>
        <a:lnRef idx="2">
          <a:schemeClr val="accent5"/>
        </a:lnRef>
        <a:fillRef idx="0">
          <a:schemeClr val="accent5"/>
        </a:fillRef>
        <a:effectRef idx="1">
          <a:schemeClr val="accent5"/>
        </a:effectRef>
        <a:fontRef idx="minor">
          <a:schemeClr val="tx1"/>
        </a:fontRef>
      </xdr:style>
    </xdr:cxnSp>
    <xdr:clientData/>
  </xdr:twoCellAnchor>
  <xdr:oneCellAnchor>
    <xdr:from>
      <xdr:col>8</xdr:col>
      <xdr:colOff>281862</xdr:colOff>
      <xdr:row>15</xdr:row>
      <xdr:rowOff>127722</xdr:rowOff>
    </xdr:from>
    <xdr:ext cx="2983852" cy="1031436"/>
    <xdr:sp macro="" textlink="">
      <xdr:nvSpPr>
        <xdr:cNvPr id="41" name="テキスト ボックス 40">
          <a:extLst>
            <a:ext uri="{FF2B5EF4-FFF2-40B4-BE49-F238E27FC236}">
              <a16:creationId xmlns:a16="http://schemas.microsoft.com/office/drawing/2014/main" id="{35AF1AEF-65C5-47B2-9719-B363985E59EA}"/>
            </a:ext>
          </a:extLst>
        </xdr:cNvPr>
        <xdr:cNvSpPr txBox="1"/>
      </xdr:nvSpPr>
      <xdr:spPr>
        <a:xfrm>
          <a:off x="7425612" y="2804247"/>
          <a:ext cx="2983852" cy="10314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☆同時使用水栓</a:t>
          </a:r>
          <a:r>
            <a:rPr kumimoji="1" lang="en-US" altLang="ja-JP" sz="1100"/>
            <a:t>3</a:t>
          </a:r>
          <a:r>
            <a:rPr kumimoji="1" lang="ja-JP" altLang="en-US" sz="1100"/>
            <a:t>栓☆</a:t>
          </a:r>
          <a:endParaRPr kumimoji="1" lang="en-US" altLang="ja-JP" sz="1100"/>
        </a:p>
        <a:p>
          <a:r>
            <a:rPr kumimoji="1" lang="ja-JP" altLang="en-US" sz="1100"/>
            <a:t>　　　</a:t>
          </a:r>
          <a:r>
            <a:rPr kumimoji="1" lang="en-US" altLang="ja-JP" sz="1100"/>
            <a:t>2</a:t>
          </a:r>
          <a:r>
            <a:rPr kumimoji="1" lang="ja-JP" altLang="en-US" sz="1100"/>
            <a:t>階トイレ・台所流し・洗濯機と設定</a:t>
          </a:r>
          <a:endParaRPr kumimoji="1" lang="en-US" altLang="ja-JP" sz="1100"/>
        </a:p>
        <a:p>
          <a:endParaRPr kumimoji="1" lang="en-US" altLang="ja-JP" sz="1100"/>
        </a:p>
        <a:p>
          <a:r>
            <a:rPr kumimoji="1" lang="ja-JP" altLang="en-US" sz="800"/>
            <a:t>　</a:t>
          </a:r>
          <a:r>
            <a:rPr kumimoji="1" lang="en-US" altLang="ja-JP" sz="800">
              <a:solidFill>
                <a:schemeClr val="tx1"/>
              </a:solidFill>
              <a:effectLst/>
              <a:latin typeface="+mn-lt"/>
              <a:ea typeface="+mn-ea"/>
              <a:cs typeface="+mn-cs"/>
            </a:rPr>
            <a:t>3</a:t>
          </a:r>
          <a:r>
            <a:rPr kumimoji="1" lang="ja-JP" altLang="ja-JP" sz="800">
              <a:solidFill>
                <a:schemeClr val="tx1"/>
              </a:solidFill>
              <a:effectLst/>
              <a:latin typeface="+mn-lt"/>
              <a:ea typeface="+mn-ea"/>
              <a:cs typeface="+mn-cs"/>
            </a:rPr>
            <a:t>栓同時使用（トイレ・台所・洗濯機）</a:t>
          </a:r>
          <a:r>
            <a:rPr kumimoji="1" lang="ja-JP" altLang="en-US" sz="800">
              <a:solidFill>
                <a:schemeClr val="tx1"/>
              </a:solidFill>
              <a:effectLst/>
              <a:latin typeface="+mn-lt"/>
              <a:ea typeface="+mn-ea"/>
              <a:cs typeface="+mn-cs"/>
            </a:rPr>
            <a:t>　</a:t>
          </a:r>
          <a:r>
            <a:rPr kumimoji="1" lang="ja-JP" altLang="ja-JP" sz="800">
              <a:solidFill>
                <a:schemeClr val="tx1"/>
              </a:solidFill>
              <a:effectLst/>
              <a:latin typeface="+mn-lt"/>
              <a:ea typeface="+mn-ea"/>
              <a:cs typeface="+mn-cs"/>
            </a:rPr>
            <a:t>：サドル～ヘッダー</a:t>
          </a:r>
          <a:endParaRPr kumimoji="1" lang="en-US" altLang="ja-JP" sz="800">
            <a:solidFill>
              <a:schemeClr val="tx1"/>
            </a:solidFill>
            <a:effectLst/>
            <a:latin typeface="+mn-lt"/>
            <a:ea typeface="+mn-ea"/>
            <a:cs typeface="+mn-cs"/>
          </a:endParaRPr>
        </a:p>
        <a:p>
          <a:r>
            <a:rPr kumimoji="1" lang="ja-JP" altLang="en-US" sz="800">
              <a:solidFill>
                <a:schemeClr val="tx1"/>
              </a:solidFill>
              <a:effectLst/>
              <a:latin typeface="+mn-lt"/>
              <a:ea typeface="+mn-ea"/>
              <a:cs typeface="+mn-cs"/>
            </a:rPr>
            <a:t>　</a:t>
          </a:r>
          <a:r>
            <a:rPr kumimoji="1" lang="en-US" altLang="ja-JP" sz="800"/>
            <a:t>1</a:t>
          </a:r>
          <a:r>
            <a:rPr kumimoji="1" lang="ja-JP" altLang="en-US" sz="800"/>
            <a:t>栓同時使用（トイレ）：ヘッダー～</a:t>
          </a:r>
          <a:r>
            <a:rPr kumimoji="1" lang="en-US" altLang="ja-JP" sz="800"/>
            <a:t>2F</a:t>
          </a:r>
          <a:r>
            <a:rPr kumimoji="1" lang="ja-JP" altLang="en-US" sz="800"/>
            <a:t>トイレ</a:t>
          </a:r>
          <a:endParaRPr kumimoji="1" lang="en-US" altLang="ja-JP" sz="800"/>
        </a:p>
        <a:p>
          <a:r>
            <a:rPr kumimoji="1" lang="ja-JP" altLang="en-US" sz="800"/>
            <a:t>　</a:t>
          </a:r>
        </a:p>
      </xdr:txBody>
    </xdr:sp>
    <xdr:clientData/>
  </xdr:oneCellAnchor>
  <xdr:oneCellAnchor>
    <xdr:from>
      <xdr:col>14</xdr:col>
      <xdr:colOff>596745</xdr:colOff>
      <xdr:row>12</xdr:row>
      <xdr:rowOff>11474</xdr:rowOff>
    </xdr:from>
    <xdr:ext cx="1195455" cy="267381"/>
    <xdr:sp macro="" textlink="">
      <xdr:nvSpPr>
        <xdr:cNvPr id="42" name="テキスト ボックス 41">
          <a:extLst>
            <a:ext uri="{FF2B5EF4-FFF2-40B4-BE49-F238E27FC236}">
              <a16:creationId xmlns:a16="http://schemas.microsoft.com/office/drawing/2014/main" id="{BDAC47EA-F27B-45A7-A24F-2753C36C0E66}"/>
            </a:ext>
          </a:extLst>
        </xdr:cNvPr>
        <xdr:cNvSpPr txBox="1"/>
      </xdr:nvSpPr>
      <xdr:spPr>
        <a:xfrm>
          <a:off x="11855295" y="1830749"/>
          <a:ext cx="1195455"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a:solidFill>
                <a:schemeClr val="accent5">
                  <a:lumMod val="75000"/>
                </a:schemeClr>
              </a:solidFill>
            </a:rPr>
            <a:t>1</a:t>
          </a:r>
          <a:r>
            <a:rPr kumimoji="1" lang="ja-JP" altLang="en-US" sz="1050">
              <a:solidFill>
                <a:schemeClr val="accent5">
                  <a:lumMod val="75000"/>
                </a:schemeClr>
              </a:solidFill>
            </a:rPr>
            <a:t>栓同時使用区間</a:t>
          </a:r>
        </a:p>
      </xdr:txBody>
    </xdr:sp>
    <xdr:clientData/>
  </xdr:oneCellAnchor>
  <xdr:oneCellAnchor>
    <xdr:from>
      <xdr:col>12</xdr:col>
      <xdr:colOff>528474</xdr:colOff>
      <xdr:row>8</xdr:row>
      <xdr:rowOff>121910</xdr:rowOff>
    </xdr:from>
    <xdr:ext cx="1243610" cy="275717"/>
    <xdr:sp macro="" textlink="">
      <xdr:nvSpPr>
        <xdr:cNvPr id="43" name="テキスト ボックス 42">
          <a:extLst>
            <a:ext uri="{FF2B5EF4-FFF2-40B4-BE49-F238E27FC236}">
              <a16:creationId xmlns:a16="http://schemas.microsoft.com/office/drawing/2014/main" id="{65B2FAE9-10E1-4F9B-B380-97FAAE440F22}"/>
            </a:ext>
          </a:extLst>
        </xdr:cNvPr>
        <xdr:cNvSpPr txBox="1"/>
      </xdr:nvSpPr>
      <xdr:spPr>
        <a:xfrm>
          <a:off x="10415424" y="1350635"/>
          <a:ext cx="124361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accent1">
                  <a:lumMod val="75000"/>
                </a:schemeClr>
              </a:solidFill>
            </a:rPr>
            <a:t>3</a:t>
          </a:r>
          <a:r>
            <a:rPr kumimoji="1" lang="ja-JP" altLang="en-US" sz="1100">
              <a:solidFill>
                <a:schemeClr val="accent1">
                  <a:lumMod val="75000"/>
                </a:schemeClr>
              </a:solidFill>
            </a:rPr>
            <a:t>栓同時使用区間</a:t>
          </a:r>
        </a:p>
      </xdr:txBody>
    </xdr:sp>
    <xdr:clientData/>
  </xdr:oneCellAnchor>
  <xdr:twoCellAnchor>
    <xdr:from>
      <xdr:col>16</xdr:col>
      <xdr:colOff>19440</xdr:colOff>
      <xdr:row>17</xdr:row>
      <xdr:rowOff>106913</xdr:rowOff>
    </xdr:from>
    <xdr:to>
      <xdr:col>16</xdr:col>
      <xdr:colOff>349898</xdr:colOff>
      <xdr:row>18</xdr:row>
      <xdr:rowOff>77752</xdr:rowOff>
    </xdr:to>
    <xdr:sp macro="" textlink="">
      <xdr:nvSpPr>
        <xdr:cNvPr id="44" name="楕円 43">
          <a:extLst>
            <a:ext uri="{FF2B5EF4-FFF2-40B4-BE49-F238E27FC236}">
              <a16:creationId xmlns:a16="http://schemas.microsoft.com/office/drawing/2014/main" id="{DB373783-6719-43C5-932E-CC20731E5A63}"/>
            </a:ext>
          </a:extLst>
        </xdr:cNvPr>
        <xdr:cNvSpPr/>
      </xdr:nvSpPr>
      <xdr:spPr>
        <a:xfrm>
          <a:off x="12649590" y="3126338"/>
          <a:ext cx="330458" cy="142289"/>
        </a:xfrm>
        <a:prstGeom prst="ellipse">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622041</xdr:colOff>
      <xdr:row>30</xdr:row>
      <xdr:rowOff>38877</xdr:rowOff>
    </xdr:from>
    <xdr:to>
      <xdr:col>15</xdr:col>
      <xdr:colOff>262422</xdr:colOff>
      <xdr:row>31</xdr:row>
      <xdr:rowOff>9716</xdr:rowOff>
    </xdr:to>
    <xdr:sp macro="" textlink="">
      <xdr:nvSpPr>
        <xdr:cNvPr id="45" name="楕円 44">
          <a:extLst>
            <a:ext uri="{FF2B5EF4-FFF2-40B4-BE49-F238E27FC236}">
              <a16:creationId xmlns:a16="http://schemas.microsoft.com/office/drawing/2014/main" id="{5000E2E6-CD4E-492A-83E4-F4706CE6C1B5}"/>
            </a:ext>
          </a:extLst>
        </xdr:cNvPr>
        <xdr:cNvSpPr/>
      </xdr:nvSpPr>
      <xdr:spPr>
        <a:xfrm>
          <a:off x="11880591" y="5115702"/>
          <a:ext cx="326181" cy="142289"/>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432514</xdr:colOff>
      <xdr:row>40</xdr:row>
      <xdr:rowOff>111772</xdr:rowOff>
    </xdr:from>
    <xdr:to>
      <xdr:col>16</xdr:col>
      <xdr:colOff>578302</xdr:colOff>
      <xdr:row>40</xdr:row>
      <xdr:rowOff>442230</xdr:rowOff>
    </xdr:to>
    <xdr:sp macro="" textlink="">
      <xdr:nvSpPr>
        <xdr:cNvPr id="46" name="楕円 45">
          <a:extLst>
            <a:ext uri="{FF2B5EF4-FFF2-40B4-BE49-F238E27FC236}">
              <a16:creationId xmlns:a16="http://schemas.microsoft.com/office/drawing/2014/main" id="{6C66FFB2-EB7E-447C-8653-B826B0950B47}"/>
            </a:ext>
          </a:extLst>
        </xdr:cNvPr>
        <xdr:cNvSpPr/>
      </xdr:nvSpPr>
      <xdr:spPr>
        <a:xfrm rot="5400000">
          <a:off x="12970329" y="6223907"/>
          <a:ext cx="330458" cy="145788"/>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500550</xdr:colOff>
      <xdr:row>20</xdr:row>
      <xdr:rowOff>4858</xdr:rowOff>
    </xdr:from>
    <xdr:to>
      <xdr:col>12</xdr:col>
      <xdr:colOff>646338</xdr:colOff>
      <xdr:row>21</xdr:row>
      <xdr:rowOff>160367</xdr:rowOff>
    </xdr:to>
    <xdr:sp macro="" textlink="">
      <xdr:nvSpPr>
        <xdr:cNvPr id="47" name="楕円 46">
          <a:extLst>
            <a:ext uri="{FF2B5EF4-FFF2-40B4-BE49-F238E27FC236}">
              <a16:creationId xmlns:a16="http://schemas.microsoft.com/office/drawing/2014/main" id="{D6509CA5-B6BB-48C0-B2E9-F1FA534E6206}"/>
            </a:ext>
          </a:extLst>
        </xdr:cNvPr>
        <xdr:cNvSpPr/>
      </xdr:nvSpPr>
      <xdr:spPr>
        <a:xfrm rot="5400000">
          <a:off x="10296914" y="3629219"/>
          <a:ext cx="326959" cy="145788"/>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451758</xdr:colOff>
      <xdr:row>49</xdr:row>
      <xdr:rowOff>92334</xdr:rowOff>
    </xdr:from>
    <xdr:to>
      <xdr:col>16</xdr:col>
      <xdr:colOff>597546</xdr:colOff>
      <xdr:row>51</xdr:row>
      <xdr:rowOff>72894</xdr:rowOff>
    </xdr:to>
    <xdr:sp macro="" textlink="">
      <xdr:nvSpPr>
        <xdr:cNvPr id="48" name="楕円 47">
          <a:extLst>
            <a:ext uri="{FF2B5EF4-FFF2-40B4-BE49-F238E27FC236}">
              <a16:creationId xmlns:a16="http://schemas.microsoft.com/office/drawing/2014/main" id="{2939ED4C-42A7-4902-BC85-505B3CA904F0}"/>
            </a:ext>
          </a:extLst>
        </xdr:cNvPr>
        <xdr:cNvSpPr/>
      </xdr:nvSpPr>
      <xdr:spPr>
        <a:xfrm rot="5400000">
          <a:off x="12993072" y="8258370"/>
          <a:ext cx="323460" cy="145788"/>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485974</xdr:colOff>
      <xdr:row>9</xdr:row>
      <xdr:rowOff>165215</xdr:rowOff>
    </xdr:from>
    <xdr:to>
      <xdr:col>14</xdr:col>
      <xdr:colOff>126356</xdr:colOff>
      <xdr:row>10</xdr:row>
      <xdr:rowOff>136054</xdr:rowOff>
    </xdr:to>
    <xdr:sp macro="" textlink="">
      <xdr:nvSpPr>
        <xdr:cNvPr id="49" name="楕円 48">
          <a:extLst>
            <a:ext uri="{FF2B5EF4-FFF2-40B4-BE49-F238E27FC236}">
              <a16:creationId xmlns:a16="http://schemas.microsoft.com/office/drawing/2014/main" id="{7782440B-5890-4975-B3DF-3C4CF495F1BF}"/>
            </a:ext>
          </a:extLst>
        </xdr:cNvPr>
        <xdr:cNvSpPr/>
      </xdr:nvSpPr>
      <xdr:spPr>
        <a:xfrm>
          <a:off x="11058724" y="1574915"/>
          <a:ext cx="326182" cy="142289"/>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592887</xdr:colOff>
      <xdr:row>30</xdr:row>
      <xdr:rowOff>9721</xdr:rowOff>
    </xdr:from>
    <xdr:to>
      <xdr:col>13</xdr:col>
      <xdr:colOff>233268</xdr:colOff>
      <xdr:row>30</xdr:row>
      <xdr:rowOff>155509</xdr:rowOff>
    </xdr:to>
    <xdr:sp macro="" textlink="">
      <xdr:nvSpPr>
        <xdr:cNvPr id="50" name="楕円 49">
          <a:extLst>
            <a:ext uri="{FF2B5EF4-FFF2-40B4-BE49-F238E27FC236}">
              <a16:creationId xmlns:a16="http://schemas.microsoft.com/office/drawing/2014/main" id="{259AD8D7-FBE9-4C90-BEF6-20BAAB8C47A8}"/>
            </a:ext>
          </a:extLst>
        </xdr:cNvPr>
        <xdr:cNvSpPr/>
      </xdr:nvSpPr>
      <xdr:spPr>
        <a:xfrm>
          <a:off x="10479837" y="5086546"/>
          <a:ext cx="326181" cy="145788"/>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524850</xdr:colOff>
      <xdr:row>31</xdr:row>
      <xdr:rowOff>9714</xdr:rowOff>
    </xdr:from>
    <xdr:to>
      <xdr:col>11</xdr:col>
      <xdr:colOff>622044</xdr:colOff>
      <xdr:row>31</xdr:row>
      <xdr:rowOff>77753</xdr:rowOff>
    </xdr:to>
    <xdr:sp macro="" textlink="">
      <xdr:nvSpPr>
        <xdr:cNvPr id="51" name="星 5 34">
          <a:extLst>
            <a:ext uri="{FF2B5EF4-FFF2-40B4-BE49-F238E27FC236}">
              <a16:creationId xmlns:a16="http://schemas.microsoft.com/office/drawing/2014/main" id="{E132EAFF-D86C-45D3-A4D2-7CB5A7BDE99E}"/>
            </a:ext>
          </a:extLst>
        </xdr:cNvPr>
        <xdr:cNvSpPr/>
      </xdr:nvSpPr>
      <xdr:spPr>
        <a:xfrm>
          <a:off x="9726000" y="5257989"/>
          <a:ext cx="97194" cy="68039"/>
        </a:xfrm>
        <a:prstGeom prst="star5">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631763</xdr:colOff>
      <xdr:row>18</xdr:row>
      <xdr:rowOff>97187</xdr:rowOff>
    </xdr:from>
    <xdr:to>
      <xdr:col>14</xdr:col>
      <xdr:colOff>38881</xdr:colOff>
      <xdr:row>18</xdr:row>
      <xdr:rowOff>165226</xdr:rowOff>
    </xdr:to>
    <xdr:sp macro="" textlink="">
      <xdr:nvSpPr>
        <xdr:cNvPr id="52" name="星 5 54">
          <a:extLst>
            <a:ext uri="{FF2B5EF4-FFF2-40B4-BE49-F238E27FC236}">
              <a16:creationId xmlns:a16="http://schemas.microsoft.com/office/drawing/2014/main" id="{58753210-CA25-4C47-8FA8-4229C7817B1F}"/>
            </a:ext>
          </a:extLst>
        </xdr:cNvPr>
        <xdr:cNvSpPr/>
      </xdr:nvSpPr>
      <xdr:spPr>
        <a:xfrm>
          <a:off x="11204513" y="3288062"/>
          <a:ext cx="92918" cy="68039"/>
        </a:xfrm>
        <a:prstGeom prst="star5">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19439</xdr:colOff>
      <xdr:row>11</xdr:row>
      <xdr:rowOff>29148</xdr:rowOff>
    </xdr:from>
    <xdr:to>
      <xdr:col>14</xdr:col>
      <xdr:colOff>116633</xdr:colOff>
      <xdr:row>12</xdr:row>
      <xdr:rowOff>48587</xdr:rowOff>
    </xdr:to>
    <xdr:sp macro="" textlink="">
      <xdr:nvSpPr>
        <xdr:cNvPr id="53" name="星 5 55">
          <a:extLst>
            <a:ext uri="{FF2B5EF4-FFF2-40B4-BE49-F238E27FC236}">
              <a16:creationId xmlns:a16="http://schemas.microsoft.com/office/drawing/2014/main" id="{0DB6BFAA-0F62-4B31-8763-919ECD0D5471}"/>
            </a:ext>
          </a:extLst>
        </xdr:cNvPr>
        <xdr:cNvSpPr/>
      </xdr:nvSpPr>
      <xdr:spPr>
        <a:xfrm>
          <a:off x="11277989" y="1791273"/>
          <a:ext cx="97194" cy="76589"/>
        </a:xfrm>
        <a:prstGeom prst="star5">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103399</xdr:colOff>
      <xdr:row>2</xdr:row>
      <xdr:rowOff>39592</xdr:rowOff>
    </xdr:from>
    <xdr:to>
      <xdr:col>18</xdr:col>
      <xdr:colOff>126352</xdr:colOff>
      <xdr:row>58</xdr:row>
      <xdr:rowOff>77062</xdr:rowOff>
    </xdr:to>
    <xdr:pic>
      <xdr:nvPicPr>
        <xdr:cNvPr id="33" name="図 32">
          <a:extLst>
            <a:ext uri="{FF2B5EF4-FFF2-40B4-BE49-F238E27FC236}">
              <a16:creationId xmlns:a16="http://schemas.microsoft.com/office/drawing/2014/main" id="{7C4CBF44-5EB9-4657-81D0-D185F1F5FA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47149" y="458692"/>
          <a:ext cx="6880953" cy="9638670"/>
        </a:xfrm>
        <a:prstGeom prst="rect">
          <a:avLst/>
        </a:prstGeom>
      </xdr:spPr>
    </xdr:pic>
    <xdr:clientData/>
  </xdr:twoCellAnchor>
  <xdr:twoCellAnchor>
    <xdr:from>
      <xdr:col>12</xdr:col>
      <xdr:colOff>602605</xdr:colOff>
      <xdr:row>9</xdr:row>
      <xdr:rowOff>155510</xdr:rowOff>
    </xdr:from>
    <xdr:to>
      <xdr:col>16</xdr:col>
      <xdr:colOff>371476</xdr:colOff>
      <xdr:row>52</xdr:row>
      <xdr:rowOff>95250</xdr:rowOff>
    </xdr:to>
    <xdr:cxnSp macro="">
      <xdr:nvCxnSpPr>
        <xdr:cNvPr id="34" name="カギ線コネクタ 2">
          <a:extLst>
            <a:ext uri="{FF2B5EF4-FFF2-40B4-BE49-F238E27FC236}">
              <a16:creationId xmlns:a16="http://schemas.microsoft.com/office/drawing/2014/main" id="{FB287D78-D5C5-46B7-973D-DFF746D95742}"/>
            </a:ext>
          </a:extLst>
        </xdr:cNvPr>
        <xdr:cNvCxnSpPr/>
      </xdr:nvCxnSpPr>
      <xdr:spPr>
        <a:xfrm rot="16200000" flipV="1">
          <a:off x="8184796" y="3869969"/>
          <a:ext cx="7121590" cy="2512071"/>
        </a:xfrm>
        <a:prstGeom prst="bentConnector3">
          <a:avLst>
            <a:gd name="adj1" fmla="val 47723"/>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399515</xdr:colOff>
      <xdr:row>12</xdr:row>
      <xdr:rowOff>235256</xdr:rowOff>
    </xdr:from>
    <xdr:to>
      <xdr:col>16</xdr:col>
      <xdr:colOff>399515</xdr:colOff>
      <xdr:row>18</xdr:row>
      <xdr:rowOff>56289</xdr:rowOff>
    </xdr:to>
    <xdr:cxnSp macro="">
      <xdr:nvCxnSpPr>
        <xdr:cNvPr id="35" name="直線コネクタ 34">
          <a:extLst>
            <a:ext uri="{FF2B5EF4-FFF2-40B4-BE49-F238E27FC236}">
              <a16:creationId xmlns:a16="http://schemas.microsoft.com/office/drawing/2014/main" id="{CA2C3E66-012F-43B1-84AA-D014FF970E19}"/>
            </a:ext>
          </a:extLst>
        </xdr:cNvPr>
        <xdr:cNvCxnSpPr/>
      </xdr:nvCxnSpPr>
      <xdr:spPr>
        <a:xfrm>
          <a:off x="13029665" y="2054531"/>
          <a:ext cx="0" cy="1192633"/>
        </a:xfrm>
        <a:prstGeom prst="line">
          <a:avLst/>
        </a:prstGeom>
        <a:ln>
          <a:headEnd type="none" w="med" len="med"/>
          <a:tailEnd type="arrow" w="med" len="med"/>
        </a:ln>
      </xdr:spPr>
      <xdr:style>
        <a:lnRef idx="2">
          <a:schemeClr val="accent5"/>
        </a:lnRef>
        <a:fillRef idx="0">
          <a:schemeClr val="accent5"/>
        </a:fillRef>
        <a:effectRef idx="1">
          <a:schemeClr val="accent5"/>
        </a:effectRef>
        <a:fontRef idx="minor">
          <a:schemeClr val="tx1"/>
        </a:fontRef>
      </xdr:style>
    </xdr:cxnSp>
    <xdr:clientData/>
  </xdr:twoCellAnchor>
  <xdr:twoCellAnchor>
    <xdr:from>
      <xdr:col>16</xdr:col>
      <xdr:colOff>393146</xdr:colOff>
      <xdr:row>18</xdr:row>
      <xdr:rowOff>44748</xdr:rowOff>
    </xdr:from>
    <xdr:to>
      <xdr:col>16</xdr:col>
      <xdr:colOff>538239</xdr:colOff>
      <xdr:row>18</xdr:row>
      <xdr:rowOff>49766</xdr:rowOff>
    </xdr:to>
    <xdr:cxnSp macro="">
      <xdr:nvCxnSpPr>
        <xdr:cNvPr id="36" name="直線コネクタ 35">
          <a:extLst>
            <a:ext uri="{FF2B5EF4-FFF2-40B4-BE49-F238E27FC236}">
              <a16:creationId xmlns:a16="http://schemas.microsoft.com/office/drawing/2014/main" id="{A38D5207-E95C-439F-801A-8E588D035352}"/>
            </a:ext>
          </a:extLst>
        </xdr:cNvPr>
        <xdr:cNvCxnSpPr/>
      </xdr:nvCxnSpPr>
      <xdr:spPr>
        <a:xfrm>
          <a:off x="13023296" y="3235623"/>
          <a:ext cx="145093" cy="5018"/>
        </a:xfrm>
        <a:prstGeom prst="line">
          <a:avLst/>
        </a:prstGeom>
        <a:ln>
          <a:headEnd type="none" w="med" len="med"/>
          <a:tailEnd type="arrow" w="med" len="med"/>
        </a:ln>
      </xdr:spPr>
      <xdr:style>
        <a:lnRef idx="2">
          <a:schemeClr val="accent5"/>
        </a:lnRef>
        <a:fillRef idx="0">
          <a:schemeClr val="accent5"/>
        </a:fillRef>
        <a:effectRef idx="1">
          <a:schemeClr val="accent5"/>
        </a:effectRef>
        <a:fontRef idx="minor">
          <a:schemeClr val="tx1"/>
        </a:fontRef>
      </xdr:style>
    </xdr:cxnSp>
    <xdr:clientData/>
  </xdr:twoCellAnchor>
  <xdr:twoCellAnchor>
    <xdr:from>
      <xdr:col>12</xdr:col>
      <xdr:colOff>176147</xdr:colOff>
      <xdr:row>30</xdr:row>
      <xdr:rowOff>29358</xdr:rowOff>
    </xdr:from>
    <xdr:to>
      <xdr:col>12</xdr:col>
      <xdr:colOff>257697</xdr:colOff>
      <xdr:row>30</xdr:row>
      <xdr:rowOff>163099</xdr:rowOff>
    </xdr:to>
    <xdr:cxnSp macro="">
      <xdr:nvCxnSpPr>
        <xdr:cNvPr id="37" name="直線コネクタ 36">
          <a:extLst>
            <a:ext uri="{FF2B5EF4-FFF2-40B4-BE49-F238E27FC236}">
              <a16:creationId xmlns:a16="http://schemas.microsoft.com/office/drawing/2014/main" id="{A2E40290-915B-456F-A6C7-EBEB02D843CA}"/>
            </a:ext>
          </a:extLst>
        </xdr:cNvPr>
        <xdr:cNvCxnSpPr/>
      </xdr:nvCxnSpPr>
      <xdr:spPr>
        <a:xfrm flipH="1">
          <a:off x="10063097" y="5106183"/>
          <a:ext cx="81550" cy="133741"/>
        </a:xfrm>
        <a:prstGeom prst="line">
          <a:avLst/>
        </a:prstGeom>
      </xdr:spPr>
      <xdr:style>
        <a:lnRef idx="2">
          <a:schemeClr val="accent5"/>
        </a:lnRef>
        <a:fillRef idx="0">
          <a:schemeClr val="accent5"/>
        </a:fillRef>
        <a:effectRef idx="1">
          <a:schemeClr val="accent5"/>
        </a:effectRef>
        <a:fontRef idx="minor">
          <a:schemeClr val="tx1"/>
        </a:fontRef>
      </xdr:style>
    </xdr:cxnSp>
    <xdr:clientData/>
  </xdr:twoCellAnchor>
  <xdr:twoCellAnchor>
    <xdr:from>
      <xdr:col>12</xdr:col>
      <xdr:colOff>176147</xdr:colOff>
      <xdr:row>30</xdr:row>
      <xdr:rowOff>159837</xdr:rowOff>
    </xdr:from>
    <xdr:to>
      <xdr:col>12</xdr:col>
      <xdr:colOff>176147</xdr:colOff>
      <xdr:row>31</xdr:row>
      <xdr:rowOff>140265</xdr:rowOff>
    </xdr:to>
    <xdr:cxnSp macro="">
      <xdr:nvCxnSpPr>
        <xdr:cNvPr id="38" name="直線コネクタ 37">
          <a:extLst>
            <a:ext uri="{FF2B5EF4-FFF2-40B4-BE49-F238E27FC236}">
              <a16:creationId xmlns:a16="http://schemas.microsoft.com/office/drawing/2014/main" id="{9E80BC62-6D24-424E-98C8-5A860F76C480}"/>
            </a:ext>
          </a:extLst>
        </xdr:cNvPr>
        <xdr:cNvCxnSpPr/>
      </xdr:nvCxnSpPr>
      <xdr:spPr>
        <a:xfrm>
          <a:off x="10063097" y="5236662"/>
          <a:ext cx="0" cy="151878"/>
        </a:xfrm>
        <a:prstGeom prst="line">
          <a:avLst/>
        </a:prstGeom>
        <a:ln>
          <a:headEnd type="none" w="med" len="med"/>
          <a:tailEnd type="arrow" w="med" len="med"/>
        </a:ln>
      </xdr:spPr>
      <xdr:style>
        <a:lnRef idx="2">
          <a:schemeClr val="accent5"/>
        </a:lnRef>
        <a:fillRef idx="0">
          <a:schemeClr val="accent5"/>
        </a:fillRef>
        <a:effectRef idx="1">
          <a:schemeClr val="accent5"/>
        </a:effectRef>
        <a:fontRef idx="minor">
          <a:schemeClr val="tx1"/>
        </a:fontRef>
      </xdr:style>
    </xdr:cxnSp>
    <xdr:clientData/>
  </xdr:twoCellAnchor>
  <xdr:twoCellAnchor>
    <xdr:from>
      <xdr:col>12</xdr:col>
      <xdr:colOff>361949</xdr:colOff>
      <xdr:row>32</xdr:row>
      <xdr:rowOff>95250</xdr:rowOff>
    </xdr:from>
    <xdr:to>
      <xdr:col>16</xdr:col>
      <xdr:colOff>238124</xdr:colOff>
      <xdr:row>45</xdr:row>
      <xdr:rowOff>38100</xdr:rowOff>
    </xdr:to>
    <xdr:sp macro="" textlink="">
      <xdr:nvSpPr>
        <xdr:cNvPr id="39" name="角丸四角形吹き出し 7">
          <a:extLst>
            <a:ext uri="{FF2B5EF4-FFF2-40B4-BE49-F238E27FC236}">
              <a16:creationId xmlns:a16="http://schemas.microsoft.com/office/drawing/2014/main" id="{9BF97297-6908-4A94-931A-08480889A2D0}"/>
            </a:ext>
          </a:extLst>
        </xdr:cNvPr>
        <xdr:cNvSpPr/>
      </xdr:nvSpPr>
      <xdr:spPr>
        <a:xfrm>
          <a:off x="10248899" y="5514975"/>
          <a:ext cx="2619375" cy="1743075"/>
        </a:xfrm>
        <a:prstGeom prst="wedgeRoundRectCallout">
          <a:avLst>
            <a:gd name="adj1" fmla="val 52697"/>
            <a:gd name="adj2" fmla="val 129962"/>
            <a:gd name="adj3" fmla="val 16667"/>
          </a:avLst>
        </a:prstGeom>
        <a:solidFill>
          <a:srgbClr val="FFFFFF"/>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400050</xdr:colOff>
      <xdr:row>32</xdr:row>
      <xdr:rowOff>145791</xdr:rowOff>
    </xdr:from>
    <xdr:ext cx="2476889" cy="1487067"/>
    <xdr:sp macro="" textlink="">
      <xdr:nvSpPr>
        <xdr:cNvPr id="40" name="テキスト ボックス 39">
          <a:extLst>
            <a:ext uri="{FF2B5EF4-FFF2-40B4-BE49-F238E27FC236}">
              <a16:creationId xmlns:a16="http://schemas.microsoft.com/office/drawing/2014/main" id="{A5D25216-CDD1-4780-96DC-A0D83736CA07}"/>
            </a:ext>
          </a:extLst>
        </xdr:cNvPr>
        <xdr:cNvSpPr txBox="1"/>
      </xdr:nvSpPr>
      <xdr:spPr>
        <a:xfrm>
          <a:off x="10287000" y="5565516"/>
          <a:ext cx="2476889" cy="14870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u="sng"/>
            <a:t>分岐から末端水栓までの経路とは</a:t>
          </a:r>
          <a:endParaRPr kumimoji="1" lang="en-US" altLang="ja-JP" sz="1000" u="sng"/>
        </a:p>
        <a:p>
          <a:endParaRPr kumimoji="1" lang="en-US" altLang="ja-JP" sz="1000" u="sng"/>
        </a:p>
        <a:p>
          <a:r>
            <a:rPr kumimoji="1" lang="ja-JP" altLang="en-US" sz="900" u="none"/>
            <a:t>配水管の分岐点から一番遠くにある</a:t>
          </a:r>
          <a:endParaRPr kumimoji="1" lang="en-US" altLang="ja-JP" sz="900" u="none"/>
        </a:p>
        <a:p>
          <a:r>
            <a:rPr kumimoji="1" lang="ja-JP" altLang="en-US" sz="900" u="none"/>
            <a:t>　　　　　　　　　　　　　水栓までの経路のこと</a:t>
          </a:r>
          <a:endParaRPr kumimoji="1" lang="en-US" altLang="ja-JP" sz="900" u="none"/>
        </a:p>
        <a:p>
          <a:r>
            <a:rPr kumimoji="1" lang="ja-JP" altLang="en-US" sz="900" u="none"/>
            <a:t>（参考例の場合：サドル分水栓～</a:t>
          </a:r>
          <a:r>
            <a:rPr kumimoji="1" lang="en-US" altLang="ja-JP" sz="900" u="none"/>
            <a:t>2</a:t>
          </a:r>
          <a:r>
            <a:rPr kumimoji="1" lang="ja-JP" altLang="en-US" sz="900" u="none"/>
            <a:t>階トイレ）</a:t>
          </a:r>
          <a:endParaRPr kumimoji="1" lang="en-US" altLang="ja-JP" sz="900" u="none"/>
        </a:p>
        <a:p>
          <a:endParaRPr kumimoji="1" lang="en-US" altLang="ja-JP" sz="900" u="none"/>
        </a:p>
        <a:p>
          <a:r>
            <a:rPr kumimoji="1" lang="ja-JP" altLang="en-US" sz="900" u="none"/>
            <a:t>改造工事の場合についても、</a:t>
          </a:r>
          <a:endParaRPr kumimoji="1" lang="en-US" altLang="ja-JP" sz="900" u="none"/>
        </a:p>
        <a:p>
          <a:r>
            <a:rPr kumimoji="1" lang="ja-JP" altLang="en-US" sz="900" u="none"/>
            <a:t>必ず配水管分岐点からの延長を考慮すること</a:t>
          </a:r>
        </a:p>
      </xdr:txBody>
    </xdr:sp>
    <xdr:clientData/>
  </xdr:oneCellAnchor>
  <xdr:twoCellAnchor>
    <xdr:from>
      <xdr:col>8</xdr:col>
      <xdr:colOff>227005</xdr:colOff>
      <xdr:row>6</xdr:row>
      <xdr:rowOff>29421</xdr:rowOff>
    </xdr:from>
    <xdr:to>
      <xdr:col>12</xdr:col>
      <xdr:colOff>326921</xdr:colOff>
      <xdr:row>20</xdr:row>
      <xdr:rowOff>48859</xdr:rowOff>
    </xdr:to>
    <xdr:sp macro="" textlink="">
      <xdr:nvSpPr>
        <xdr:cNvPr id="41" name="正方形/長方形 40">
          <a:extLst>
            <a:ext uri="{FF2B5EF4-FFF2-40B4-BE49-F238E27FC236}">
              <a16:creationId xmlns:a16="http://schemas.microsoft.com/office/drawing/2014/main" id="{0A701332-828F-455D-A1EA-72678D315A11}"/>
            </a:ext>
          </a:extLst>
        </xdr:cNvPr>
        <xdr:cNvSpPr/>
      </xdr:nvSpPr>
      <xdr:spPr>
        <a:xfrm>
          <a:off x="7370755" y="1029546"/>
          <a:ext cx="2843116" cy="2553088"/>
        </a:xfrm>
        <a:prstGeom prst="rect">
          <a:avLst/>
        </a:prstGeom>
        <a:solidFill>
          <a:srgbClr val="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2222221</a:t>
          </a:r>
          <a:endParaRPr kumimoji="1" lang="ja-JP" altLang="en-US" sz="1100"/>
        </a:p>
      </xdr:txBody>
    </xdr:sp>
    <xdr:clientData/>
  </xdr:twoCellAnchor>
  <xdr:oneCellAnchor>
    <xdr:from>
      <xdr:col>8</xdr:col>
      <xdr:colOff>494912</xdr:colOff>
      <xdr:row>9</xdr:row>
      <xdr:rowOff>106134</xdr:rowOff>
    </xdr:from>
    <xdr:ext cx="2316724" cy="1009251"/>
    <xdr:sp macro="" textlink="">
      <xdr:nvSpPr>
        <xdr:cNvPr id="42" name="テキスト ボックス 41">
          <a:extLst>
            <a:ext uri="{FF2B5EF4-FFF2-40B4-BE49-F238E27FC236}">
              <a16:creationId xmlns:a16="http://schemas.microsoft.com/office/drawing/2014/main" id="{EEFA62D0-E9CA-4EB1-BC7E-FFA14B854931}"/>
            </a:ext>
          </a:extLst>
        </xdr:cNvPr>
        <xdr:cNvSpPr txBox="1"/>
      </xdr:nvSpPr>
      <xdr:spPr>
        <a:xfrm>
          <a:off x="7638662" y="1515834"/>
          <a:ext cx="2316724" cy="1009251"/>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参考例</a:t>
          </a:r>
          <a:r>
            <a:rPr kumimoji="1" lang="en-US" altLang="ja-JP" sz="1100"/>
            <a:t>】</a:t>
          </a:r>
        </a:p>
        <a:p>
          <a:r>
            <a:rPr kumimoji="1" lang="en-US" altLang="ja-JP" sz="1100"/>
            <a:t>2</a:t>
          </a:r>
          <a:r>
            <a:rPr kumimoji="1" lang="ja-JP" altLang="en-US" sz="1100"/>
            <a:t>階建て　</a:t>
          </a:r>
          <a:r>
            <a:rPr kumimoji="1" lang="en-US" altLang="ja-JP" sz="1100"/>
            <a:t>13</a:t>
          </a:r>
          <a:r>
            <a:rPr kumimoji="1" lang="ja-JP" altLang="en-US" sz="1100"/>
            <a:t>㎜（直結止水栓</a:t>
          </a:r>
          <a:r>
            <a:rPr kumimoji="1" lang="en-US" altLang="ja-JP" sz="1100"/>
            <a:t>20×13</a:t>
          </a:r>
          <a:r>
            <a:rPr kumimoji="1" lang="ja-JP" altLang="en-US" sz="1100"/>
            <a:t>）</a:t>
          </a:r>
          <a:endParaRPr kumimoji="1" lang="en-US" altLang="ja-JP" sz="1100"/>
        </a:p>
        <a:p>
          <a:r>
            <a:rPr kumimoji="1" lang="ja-JP" altLang="en-US" sz="1100"/>
            <a:t>現地水圧　</a:t>
          </a:r>
          <a:r>
            <a:rPr kumimoji="1" lang="en-US" altLang="ja-JP" sz="1100"/>
            <a:t>0.4Mpa</a:t>
          </a:r>
        </a:p>
        <a:p>
          <a:r>
            <a:rPr kumimoji="1" lang="ja-JP" altLang="en-US" sz="1100"/>
            <a:t>水栓数　</a:t>
          </a:r>
          <a:r>
            <a:rPr kumimoji="1" lang="en-US" altLang="ja-JP" sz="1100"/>
            <a:t>8</a:t>
          </a:r>
          <a:r>
            <a:rPr kumimoji="1" lang="ja-JP" altLang="en-US" sz="1100"/>
            <a:t>栓</a:t>
          </a:r>
          <a:endParaRPr kumimoji="1" lang="en-US" altLang="ja-JP" sz="1100"/>
        </a:p>
        <a:p>
          <a:r>
            <a:rPr kumimoji="1" lang="ja-JP" altLang="en-US" sz="1100"/>
            <a:t>末端水栓　</a:t>
          </a:r>
          <a:r>
            <a:rPr kumimoji="1" lang="en-US" altLang="ja-JP" sz="1100"/>
            <a:t>2</a:t>
          </a:r>
          <a:r>
            <a:rPr kumimoji="1" lang="ja-JP" altLang="en-US" sz="1100"/>
            <a:t>階トイレ</a:t>
          </a:r>
          <a:endParaRPr kumimoji="1" lang="en-US" altLang="ja-JP" sz="1100"/>
        </a:p>
      </xdr:txBody>
    </xdr:sp>
    <xdr:clientData/>
  </xdr:oneCellAnchor>
  <xdr:twoCellAnchor>
    <xdr:from>
      <xdr:col>12</xdr:col>
      <xdr:colOff>602485</xdr:colOff>
      <xdr:row>9</xdr:row>
      <xdr:rowOff>166519</xdr:rowOff>
    </xdr:from>
    <xdr:to>
      <xdr:col>14</xdr:col>
      <xdr:colOff>286898</xdr:colOff>
      <xdr:row>9</xdr:row>
      <xdr:rowOff>166519</xdr:rowOff>
    </xdr:to>
    <xdr:cxnSp macro="">
      <xdr:nvCxnSpPr>
        <xdr:cNvPr id="43" name="直線コネクタ 42">
          <a:extLst>
            <a:ext uri="{FF2B5EF4-FFF2-40B4-BE49-F238E27FC236}">
              <a16:creationId xmlns:a16="http://schemas.microsoft.com/office/drawing/2014/main" id="{9773AAFA-5A9B-4F94-9FFC-D43C5FDAB5F3}"/>
            </a:ext>
          </a:extLst>
        </xdr:cNvPr>
        <xdr:cNvCxnSpPr/>
      </xdr:nvCxnSpPr>
      <xdr:spPr>
        <a:xfrm>
          <a:off x="10489435" y="1576219"/>
          <a:ext cx="1056013" cy="0"/>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298374</xdr:colOff>
      <xdr:row>9</xdr:row>
      <xdr:rowOff>155510</xdr:rowOff>
    </xdr:from>
    <xdr:to>
      <xdr:col>14</xdr:col>
      <xdr:colOff>298374</xdr:colOff>
      <xdr:row>12</xdr:row>
      <xdr:rowOff>235256</xdr:rowOff>
    </xdr:to>
    <xdr:cxnSp macro="">
      <xdr:nvCxnSpPr>
        <xdr:cNvPr id="44" name="直線コネクタ 43">
          <a:extLst>
            <a:ext uri="{FF2B5EF4-FFF2-40B4-BE49-F238E27FC236}">
              <a16:creationId xmlns:a16="http://schemas.microsoft.com/office/drawing/2014/main" id="{F7BFF426-708A-4AA9-BFE2-E09C2BB427E5}"/>
            </a:ext>
          </a:extLst>
        </xdr:cNvPr>
        <xdr:cNvCxnSpPr/>
      </xdr:nvCxnSpPr>
      <xdr:spPr>
        <a:xfrm>
          <a:off x="11556924" y="1565210"/>
          <a:ext cx="0" cy="489321"/>
        </a:xfrm>
        <a:prstGeom prst="line">
          <a:avLst/>
        </a:prstGeom>
        <a:ln>
          <a:headEnd type="none" w="med" len="med"/>
          <a:tailEnd type="arrow" w="med" len="me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14</xdr:col>
      <xdr:colOff>298374</xdr:colOff>
      <xdr:row>12</xdr:row>
      <xdr:rowOff>235256</xdr:rowOff>
    </xdr:from>
    <xdr:to>
      <xdr:col>16</xdr:col>
      <xdr:colOff>418716</xdr:colOff>
      <xdr:row>12</xdr:row>
      <xdr:rowOff>236527</xdr:rowOff>
    </xdr:to>
    <xdr:cxnSp macro="">
      <xdr:nvCxnSpPr>
        <xdr:cNvPr id="45" name="直線コネクタ 44">
          <a:extLst>
            <a:ext uri="{FF2B5EF4-FFF2-40B4-BE49-F238E27FC236}">
              <a16:creationId xmlns:a16="http://schemas.microsoft.com/office/drawing/2014/main" id="{1CD239F1-0C00-48B2-A331-8338F0B33288}"/>
            </a:ext>
          </a:extLst>
        </xdr:cNvPr>
        <xdr:cNvCxnSpPr/>
      </xdr:nvCxnSpPr>
      <xdr:spPr>
        <a:xfrm>
          <a:off x="11556924" y="2054531"/>
          <a:ext cx="1491942" cy="1271"/>
        </a:xfrm>
        <a:prstGeom prst="line">
          <a:avLst/>
        </a:prstGeom>
      </xdr:spPr>
      <xdr:style>
        <a:lnRef idx="2">
          <a:schemeClr val="accent5"/>
        </a:lnRef>
        <a:fillRef idx="0">
          <a:schemeClr val="accent5"/>
        </a:fillRef>
        <a:effectRef idx="1">
          <a:schemeClr val="accent5"/>
        </a:effectRef>
        <a:fontRef idx="minor">
          <a:schemeClr val="tx1"/>
        </a:fontRef>
      </xdr:style>
    </xdr:cxnSp>
    <xdr:clientData/>
  </xdr:twoCellAnchor>
  <xdr:oneCellAnchor>
    <xdr:from>
      <xdr:col>8</xdr:col>
      <xdr:colOff>281862</xdr:colOff>
      <xdr:row>15</xdr:row>
      <xdr:rowOff>127722</xdr:rowOff>
    </xdr:from>
    <xdr:ext cx="2983852" cy="1031436"/>
    <xdr:sp macro="" textlink="">
      <xdr:nvSpPr>
        <xdr:cNvPr id="46" name="テキスト ボックス 45">
          <a:extLst>
            <a:ext uri="{FF2B5EF4-FFF2-40B4-BE49-F238E27FC236}">
              <a16:creationId xmlns:a16="http://schemas.microsoft.com/office/drawing/2014/main" id="{7F3C2A72-8CCF-404C-A533-9F2DFE7A51CC}"/>
            </a:ext>
          </a:extLst>
        </xdr:cNvPr>
        <xdr:cNvSpPr txBox="1"/>
      </xdr:nvSpPr>
      <xdr:spPr>
        <a:xfrm>
          <a:off x="7425612" y="2804247"/>
          <a:ext cx="2983852" cy="10314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　　☆同時使用水栓</a:t>
          </a:r>
          <a:r>
            <a:rPr kumimoji="1" lang="en-US" altLang="ja-JP" sz="1100"/>
            <a:t>3</a:t>
          </a:r>
          <a:r>
            <a:rPr kumimoji="1" lang="ja-JP" altLang="en-US" sz="1100"/>
            <a:t>栓☆</a:t>
          </a:r>
          <a:endParaRPr kumimoji="1" lang="en-US" altLang="ja-JP" sz="1100"/>
        </a:p>
        <a:p>
          <a:r>
            <a:rPr kumimoji="1" lang="ja-JP" altLang="en-US" sz="1100"/>
            <a:t>　　　</a:t>
          </a:r>
          <a:r>
            <a:rPr kumimoji="1" lang="en-US" altLang="ja-JP" sz="1100"/>
            <a:t>2</a:t>
          </a:r>
          <a:r>
            <a:rPr kumimoji="1" lang="ja-JP" altLang="en-US" sz="1100"/>
            <a:t>階トイレ・台所流し・洗濯機と設定</a:t>
          </a:r>
          <a:endParaRPr kumimoji="1" lang="en-US" altLang="ja-JP" sz="1100"/>
        </a:p>
        <a:p>
          <a:endParaRPr kumimoji="1" lang="en-US" altLang="ja-JP" sz="1100"/>
        </a:p>
        <a:p>
          <a:r>
            <a:rPr kumimoji="1" lang="ja-JP" altLang="en-US" sz="800"/>
            <a:t>　</a:t>
          </a:r>
          <a:r>
            <a:rPr kumimoji="1" lang="en-US" altLang="ja-JP" sz="800">
              <a:solidFill>
                <a:schemeClr val="tx1"/>
              </a:solidFill>
              <a:effectLst/>
              <a:latin typeface="+mn-lt"/>
              <a:ea typeface="+mn-ea"/>
              <a:cs typeface="+mn-cs"/>
            </a:rPr>
            <a:t>3</a:t>
          </a:r>
          <a:r>
            <a:rPr kumimoji="1" lang="ja-JP" altLang="ja-JP" sz="800">
              <a:solidFill>
                <a:schemeClr val="tx1"/>
              </a:solidFill>
              <a:effectLst/>
              <a:latin typeface="+mn-lt"/>
              <a:ea typeface="+mn-ea"/>
              <a:cs typeface="+mn-cs"/>
            </a:rPr>
            <a:t>栓同時使用（トイレ・台所・洗濯機）</a:t>
          </a:r>
          <a:r>
            <a:rPr kumimoji="1" lang="ja-JP" altLang="en-US" sz="800">
              <a:solidFill>
                <a:schemeClr val="tx1"/>
              </a:solidFill>
              <a:effectLst/>
              <a:latin typeface="+mn-lt"/>
              <a:ea typeface="+mn-ea"/>
              <a:cs typeface="+mn-cs"/>
            </a:rPr>
            <a:t>　</a:t>
          </a:r>
          <a:r>
            <a:rPr kumimoji="1" lang="ja-JP" altLang="ja-JP" sz="800">
              <a:solidFill>
                <a:schemeClr val="tx1"/>
              </a:solidFill>
              <a:effectLst/>
              <a:latin typeface="+mn-lt"/>
              <a:ea typeface="+mn-ea"/>
              <a:cs typeface="+mn-cs"/>
            </a:rPr>
            <a:t>：サドル～ヘッダー</a:t>
          </a:r>
          <a:endParaRPr kumimoji="1" lang="en-US" altLang="ja-JP" sz="800">
            <a:solidFill>
              <a:schemeClr val="tx1"/>
            </a:solidFill>
            <a:effectLst/>
            <a:latin typeface="+mn-lt"/>
            <a:ea typeface="+mn-ea"/>
            <a:cs typeface="+mn-cs"/>
          </a:endParaRPr>
        </a:p>
        <a:p>
          <a:r>
            <a:rPr kumimoji="1" lang="ja-JP" altLang="en-US" sz="800">
              <a:solidFill>
                <a:schemeClr val="tx1"/>
              </a:solidFill>
              <a:effectLst/>
              <a:latin typeface="+mn-lt"/>
              <a:ea typeface="+mn-ea"/>
              <a:cs typeface="+mn-cs"/>
            </a:rPr>
            <a:t>　</a:t>
          </a:r>
          <a:r>
            <a:rPr kumimoji="1" lang="en-US" altLang="ja-JP" sz="800"/>
            <a:t>1</a:t>
          </a:r>
          <a:r>
            <a:rPr kumimoji="1" lang="ja-JP" altLang="en-US" sz="800"/>
            <a:t>栓同時使用（トイレ）：ヘッダー～</a:t>
          </a:r>
          <a:r>
            <a:rPr kumimoji="1" lang="en-US" altLang="ja-JP" sz="800"/>
            <a:t>2F</a:t>
          </a:r>
          <a:r>
            <a:rPr kumimoji="1" lang="ja-JP" altLang="en-US" sz="800"/>
            <a:t>トイレ</a:t>
          </a:r>
          <a:endParaRPr kumimoji="1" lang="en-US" altLang="ja-JP" sz="800"/>
        </a:p>
        <a:p>
          <a:r>
            <a:rPr kumimoji="1" lang="ja-JP" altLang="en-US" sz="800"/>
            <a:t>　</a:t>
          </a:r>
        </a:p>
      </xdr:txBody>
    </xdr:sp>
    <xdr:clientData/>
  </xdr:oneCellAnchor>
  <xdr:oneCellAnchor>
    <xdr:from>
      <xdr:col>14</xdr:col>
      <xdr:colOff>596745</xdr:colOff>
      <xdr:row>12</xdr:row>
      <xdr:rowOff>11474</xdr:rowOff>
    </xdr:from>
    <xdr:ext cx="1195455" cy="267381"/>
    <xdr:sp macro="" textlink="">
      <xdr:nvSpPr>
        <xdr:cNvPr id="47" name="テキスト ボックス 46">
          <a:extLst>
            <a:ext uri="{FF2B5EF4-FFF2-40B4-BE49-F238E27FC236}">
              <a16:creationId xmlns:a16="http://schemas.microsoft.com/office/drawing/2014/main" id="{EB385DFE-136D-45C0-AE58-3481C87200D6}"/>
            </a:ext>
          </a:extLst>
        </xdr:cNvPr>
        <xdr:cNvSpPr txBox="1"/>
      </xdr:nvSpPr>
      <xdr:spPr>
        <a:xfrm>
          <a:off x="11855295" y="1830749"/>
          <a:ext cx="1195455"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a:solidFill>
                <a:schemeClr val="accent5">
                  <a:lumMod val="75000"/>
                </a:schemeClr>
              </a:solidFill>
            </a:rPr>
            <a:t>1</a:t>
          </a:r>
          <a:r>
            <a:rPr kumimoji="1" lang="ja-JP" altLang="en-US" sz="1050">
              <a:solidFill>
                <a:schemeClr val="accent5">
                  <a:lumMod val="75000"/>
                </a:schemeClr>
              </a:solidFill>
            </a:rPr>
            <a:t>栓同時使用区間</a:t>
          </a:r>
        </a:p>
      </xdr:txBody>
    </xdr:sp>
    <xdr:clientData/>
  </xdr:oneCellAnchor>
  <xdr:oneCellAnchor>
    <xdr:from>
      <xdr:col>12</xdr:col>
      <xdr:colOff>528474</xdr:colOff>
      <xdr:row>8</xdr:row>
      <xdr:rowOff>121910</xdr:rowOff>
    </xdr:from>
    <xdr:ext cx="1243610" cy="275717"/>
    <xdr:sp macro="" textlink="">
      <xdr:nvSpPr>
        <xdr:cNvPr id="48" name="テキスト ボックス 47">
          <a:extLst>
            <a:ext uri="{FF2B5EF4-FFF2-40B4-BE49-F238E27FC236}">
              <a16:creationId xmlns:a16="http://schemas.microsoft.com/office/drawing/2014/main" id="{DFA5D028-540E-4BA4-ABF6-F7D4BDDEB241}"/>
            </a:ext>
          </a:extLst>
        </xdr:cNvPr>
        <xdr:cNvSpPr txBox="1"/>
      </xdr:nvSpPr>
      <xdr:spPr>
        <a:xfrm>
          <a:off x="10415424" y="1350635"/>
          <a:ext cx="124361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chemeClr val="accent1">
                  <a:lumMod val="75000"/>
                </a:schemeClr>
              </a:solidFill>
            </a:rPr>
            <a:t>3</a:t>
          </a:r>
          <a:r>
            <a:rPr kumimoji="1" lang="ja-JP" altLang="en-US" sz="1100">
              <a:solidFill>
                <a:schemeClr val="accent1">
                  <a:lumMod val="75000"/>
                </a:schemeClr>
              </a:solidFill>
            </a:rPr>
            <a:t>栓同時使用区間</a:t>
          </a:r>
        </a:p>
      </xdr:txBody>
    </xdr:sp>
    <xdr:clientData/>
  </xdr:oneCellAnchor>
  <xdr:twoCellAnchor>
    <xdr:from>
      <xdr:col>16</xdr:col>
      <xdr:colOff>19440</xdr:colOff>
      <xdr:row>17</xdr:row>
      <xdr:rowOff>78338</xdr:rowOff>
    </xdr:from>
    <xdr:to>
      <xdr:col>16</xdr:col>
      <xdr:colOff>349898</xdr:colOff>
      <xdr:row>18</xdr:row>
      <xdr:rowOff>49177</xdr:rowOff>
    </xdr:to>
    <xdr:sp macro="" textlink="">
      <xdr:nvSpPr>
        <xdr:cNvPr id="49" name="楕円 48">
          <a:extLst>
            <a:ext uri="{FF2B5EF4-FFF2-40B4-BE49-F238E27FC236}">
              <a16:creationId xmlns:a16="http://schemas.microsoft.com/office/drawing/2014/main" id="{1613CA58-61AD-49D6-896B-270251EADDB4}"/>
            </a:ext>
          </a:extLst>
        </xdr:cNvPr>
        <xdr:cNvSpPr/>
      </xdr:nvSpPr>
      <xdr:spPr>
        <a:xfrm>
          <a:off x="12649590" y="3097763"/>
          <a:ext cx="330458" cy="142289"/>
        </a:xfrm>
        <a:prstGeom prst="ellipse">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622041</xdr:colOff>
      <xdr:row>30</xdr:row>
      <xdr:rowOff>38877</xdr:rowOff>
    </xdr:from>
    <xdr:to>
      <xdr:col>15</xdr:col>
      <xdr:colOff>262422</xdr:colOff>
      <xdr:row>31</xdr:row>
      <xdr:rowOff>9716</xdr:rowOff>
    </xdr:to>
    <xdr:sp macro="" textlink="">
      <xdr:nvSpPr>
        <xdr:cNvPr id="50" name="楕円 49">
          <a:extLst>
            <a:ext uri="{FF2B5EF4-FFF2-40B4-BE49-F238E27FC236}">
              <a16:creationId xmlns:a16="http://schemas.microsoft.com/office/drawing/2014/main" id="{B35ACFAD-1A7C-488F-B758-6CEDB0318A96}"/>
            </a:ext>
          </a:extLst>
        </xdr:cNvPr>
        <xdr:cNvSpPr/>
      </xdr:nvSpPr>
      <xdr:spPr>
        <a:xfrm>
          <a:off x="11880591" y="5115702"/>
          <a:ext cx="326181" cy="142289"/>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470614</xdr:colOff>
      <xdr:row>40</xdr:row>
      <xdr:rowOff>111772</xdr:rowOff>
    </xdr:from>
    <xdr:to>
      <xdr:col>16</xdr:col>
      <xdr:colOff>616402</xdr:colOff>
      <xdr:row>40</xdr:row>
      <xdr:rowOff>442230</xdr:rowOff>
    </xdr:to>
    <xdr:sp macro="" textlink="">
      <xdr:nvSpPr>
        <xdr:cNvPr id="51" name="楕円 50">
          <a:extLst>
            <a:ext uri="{FF2B5EF4-FFF2-40B4-BE49-F238E27FC236}">
              <a16:creationId xmlns:a16="http://schemas.microsoft.com/office/drawing/2014/main" id="{D7BAD106-F267-4846-84CD-23F240BC77BA}"/>
            </a:ext>
          </a:extLst>
        </xdr:cNvPr>
        <xdr:cNvSpPr/>
      </xdr:nvSpPr>
      <xdr:spPr>
        <a:xfrm rot="5400000">
          <a:off x="13008429" y="6223907"/>
          <a:ext cx="330458" cy="145788"/>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471975</xdr:colOff>
      <xdr:row>19</xdr:row>
      <xdr:rowOff>157258</xdr:rowOff>
    </xdr:from>
    <xdr:to>
      <xdr:col>12</xdr:col>
      <xdr:colOff>617763</xdr:colOff>
      <xdr:row>21</xdr:row>
      <xdr:rowOff>141317</xdr:rowOff>
    </xdr:to>
    <xdr:sp macro="" textlink="">
      <xdr:nvSpPr>
        <xdr:cNvPr id="52" name="楕円 51">
          <a:extLst>
            <a:ext uri="{FF2B5EF4-FFF2-40B4-BE49-F238E27FC236}">
              <a16:creationId xmlns:a16="http://schemas.microsoft.com/office/drawing/2014/main" id="{660C702F-943C-434F-993C-526C078A7A00}"/>
            </a:ext>
          </a:extLst>
        </xdr:cNvPr>
        <xdr:cNvSpPr/>
      </xdr:nvSpPr>
      <xdr:spPr>
        <a:xfrm rot="5400000">
          <a:off x="10268339" y="3610169"/>
          <a:ext cx="326959" cy="145788"/>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461283</xdr:colOff>
      <xdr:row>49</xdr:row>
      <xdr:rowOff>111384</xdr:rowOff>
    </xdr:from>
    <xdr:to>
      <xdr:col>16</xdr:col>
      <xdr:colOff>607071</xdr:colOff>
      <xdr:row>51</xdr:row>
      <xdr:rowOff>91944</xdr:rowOff>
    </xdr:to>
    <xdr:sp macro="" textlink="">
      <xdr:nvSpPr>
        <xdr:cNvPr id="53" name="楕円 52">
          <a:extLst>
            <a:ext uri="{FF2B5EF4-FFF2-40B4-BE49-F238E27FC236}">
              <a16:creationId xmlns:a16="http://schemas.microsoft.com/office/drawing/2014/main" id="{3274C06C-A468-4265-A7C1-4254F5F87293}"/>
            </a:ext>
          </a:extLst>
        </xdr:cNvPr>
        <xdr:cNvSpPr/>
      </xdr:nvSpPr>
      <xdr:spPr>
        <a:xfrm rot="5400000">
          <a:off x="13002597" y="8277420"/>
          <a:ext cx="323460" cy="145788"/>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476449</xdr:colOff>
      <xdr:row>9</xdr:row>
      <xdr:rowOff>136640</xdr:rowOff>
    </xdr:from>
    <xdr:to>
      <xdr:col>14</xdr:col>
      <xdr:colOff>116831</xdr:colOff>
      <xdr:row>10</xdr:row>
      <xdr:rowOff>107479</xdr:rowOff>
    </xdr:to>
    <xdr:sp macro="" textlink="">
      <xdr:nvSpPr>
        <xdr:cNvPr id="54" name="楕円 53">
          <a:extLst>
            <a:ext uri="{FF2B5EF4-FFF2-40B4-BE49-F238E27FC236}">
              <a16:creationId xmlns:a16="http://schemas.microsoft.com/office/drawing/2014/main" id="{3D2AF697-7401-413A-A8E9-17460D8D536A}"/>
            </a:ext>
          </a:extLst>
        </xdr:cNvPr>
        <xdr:cNvSpPr/>
      </xdr:nvSpPr>
      <xdr:spPr>
        <a:xfrm>
          <a:off x="11049199" y="1546340"/>
          <a:ext cx="326182" cy="142289"/>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592887</xdr:colOff>
      <xdr:row>30</xdr:row>
      <xdr:rowOff>9721</xdr:rowOff>
    </xdr:from>
    <xdr:to>
      <xdr:col>13</xdr:col>
      <xdr:colOff>233268</xdr:colOff>
      <xdr:row>30</xdr:row>
      <xdr:rowOff>155509</xdr:rowOff>
    </xdr:to>
    <xdr:sp macro="" textlink="">
      <xdr:nvSpPr>
        <xdr:cNvPr id="55" name="楕円 54">
          <a:extLst>
            <a:ext uri="{FF2B5EF4-FFF2-40B4-BE49-F238E27FC236}">
              <a16:creationId xmlns:a16="http://schemas.microsoft.com/office/drawing/2014/main" id="{752C6F05-7FC8-4280-9FC4-D9692ED7C7EC}"/>
            </a:ext>
          </a:extLst>
        </xdr:cNvPr>
        <xdr:cNvSpPr/>
      </xdr:nvSpPr>
      <xdr:spPr>
        <a:xfrm>
          <a:off x="10479837" y="5086546"/>
          <a:ext cx="326181" cy="145788"/>
        </a:xfrm>
        <a:prstGeom prst="ellipse">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524850</xdr:colOff>
      <xdr:row>31</xdr:row>
      <xdr:rowOff>9714</xdr:rowOff>
    </xdr:from>
    <xdr:to>
      <xdr:col>11</xdr:col>
      <xdr:colOff>622044</xdr:colOff>
      <xdr:row>31</xdr:row>
      <xdr:rowOff>77753</xdr:rowOff>
    </xdr:to>
    <xdr:sp macro="" textlink="">
      <xdr:nvSpPr>
        <xdr:cNvPr id="56" name="星 5 24">
          <a:extLst>
            <a:ext uri="{FF2B5EF4-FFF2-40B4-BE49-F238E27FC236}">
              <a16:creationId xmlns:a16="http://schemas.microsoft.com/office/drawing/2014/main" id="{B73B1CAF-ADFA-4950-9029-F96F4D9BF406}"/>
            </a:ext>
          </a:extLst>
        </xdr:cNvPr>
        <xdr:cNvSpPr/>
      </xdr:nvSpPr>
      <xdr:spPr>
        <a:xfrm>
          <a:off x="9726000" y="5257989"/>
          <a:ext cx="97194" cy="68039"/>
        </a:xfrm>
        <a:prstGeom prst="star5">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631763</xdr:colOff>
      <xdr:row>18</xdr:row>
      <xdr:rowOff>97187</xdr:rowOff>
    </xdr:from>
    <xdr:to>
      <xdr:col>14</xdr:col>
      <xdr:colOff>38881</xdr:colOff>
      <xdr:row>18</xdr:row>
      <xdr:rowOff>165226</xdr:rowOff>
    </xdr:to>
    <xdr:sp macro="" textlink="">
      <xdr:nvSpPr>
        <xdr:cNvPr id="57" name="星 5 25">
          <a:extLst>
            <a:ext uri="{FF2B5EF4-FFF2-40B4-BE49-F238E27FC236}">
              <a16:creationId xmlns:a16="http://schemas.microsoft.com/office/drawing/2014/main" id="{9CA45BF4-E43E-4D4D-A7DD-0A759EBBA24F}"/>
            </a:ext>
          </a:extLst>
        </xdr:cNvPr>
        <xdr:cNvSpPr/>
      </xdr:nvSpPr>
      <xdr:spPr>
        <a:xfrm>
          <a:off x="11204513" y="3288062"/>
          <a:ext cx="92918" cy="68039"/>
        </a:xfrm>
        <a:prstGeom prst="star5">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19439</xdr:colOff>
      <xdr:row>11</xdr:row>
      <xdr:rowOff>29148</xdr:rowOff>
    </xdr:from>
    <xdr:to>
      <xdr:col>14</xdr:col>
      <xdr:colOff>116633</xdr:colOff>
      <xdr:row>12</xdr:row>
      <xdr:rowOff>48587</xdr:rowOff>
    </xdr:to>
    <xdr:sp macro="" textlink="">
      <xdr:nvSpPr>
        <xdr:cNvPr id="58" name="星 5 26">
          <a:extLst>
            <a:ext uri="{FF2B5EF4-FFF2-40B4-BE49-F238E27FC236}">
              <a16:creationId xmlns:a16="http://schemas.microsoft.com/office/drawing/2014/main" id="{BB3EF408-1B82-4275-BA91-8EC19238271C}"/>
            </a:ext>
          </a:extLst>
        </xdr:cNvPr>
        <xdr:cNvSpPr/>
      </xdr:nvSpPr>
      <xdr:spPr>
        <a:xfrm>
          <a:off x="11277989" y="1791273"/>
          <a:ext cx="97194" cy="76589"/>
        </a:xfrm>
        <a:prstGeom prst="star5">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161925</xdr:colOff>
      <xdr:row>10</xdr:row>
      <xdr:rowOff>9526</xdr:rowOff>
    </xdr:from>
    <xdr:to>
      <xdr:col>13</xdr:col>
      <xdr:colOff>295275</xdr:colOff>
      <xdr:row>10</xdr:row>
      <xdr:rowOff>104776</xdr:rowOff>
    </xdr:to>
    <xdr:sp macro="" textlink="">
      <xdr:nvSpPr>
        <xdr:cNvPr id="59" name="正方形/長方形 58">
          <a:extLst>
            <a:ext uri="{FF2B5EF4-FFF2-40B4-BE49-F238E27FC236}">
              <a16:creationId xmlns:a16="http://schemas.microsoft.com/office/drawing/2014/main" id="{2C3C8B7A-7DEA-48DC-A257-C65B96BC287A}"/>
            </a:ext>
          </a:extLst>
        </xdr:cNvPr>
        <xdr:cNvSpPr/>
      </xdr:nvSpPr>
      <xdr:spPr>
        <a:xfrm>
          <a:off x="10734675" y="1590676"/>
          <a:ext cx="133350" cy="952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485775</xdr:colOff>
      <xdr:row>17</xdr:row>
      <xdr:rowOff>95250</xdr:rowOff>
    </xdr:from>
    <xdr:to>
      <xdr:col>12</xdr:col>
      <xdr:colOff>590551</xdr:colOff>
      <xdr:row>18</xdr:row>
      <xdr:rowOff>123825</xdr:rowOff>
    </xdr:to>
    <xdr:sp macro="" textlink="">
      <xdr:nvSpPr>
        <xdr:cNvPr id="60" name="正方形/長方形 59">
          <a:extLst>
            <a:ext uri="{FF2B5EF4-FFF2-40B4-BE49-F238E27FC236}">
              <a16:creationId xmlns:a16="http://schemas.microsoft.com/office/drawing/2014/main" id="{6E782853-3BA3-4F9E-8D92-A04EA818EF05}"/>
            </a:ext>
          </a:extLst>
        </xdr:cNvPr>
        <xdr:cNvSpPr/>
      </xdr:nvSpPr>
      <xdr:spPr>
        <a:xfrm>
          <a:off x="10372725" y="3114675"/>
          <a:ext cx="104776" cy="2000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228600</xdr:colOff>
      <xdr:row>30</xdr:row>
      <xdr:rowOff>57150</xdr:rowOff>
    </xdr:from>
    <xdr:to>
      <xdr:col>14</xdr:col>
      <xdr:colOff>485775</xdr:colOff>
      <xdr:row>31</xdr:row>
      <xdr:rowOff>9525</xdr:rowOff>
    </xdr:to>
    <xdr:sp macro="" textlink="">
      <xdr:nvSpPr>
        <xdr:cNvPr id="61" name="正方形/長方形 60">
          <a:extLst>
            <a:ext uri="{FF2B5EF4-FFF2-40B4-BE49-F238E27FC236}">
              <a16:creationId xmlns:a16="http://schemas.microsoft.com/office/drawing/2014/main" id="{CB0A6E59-9630-40DE-B6C8-6EE471834051}"/>
            </a:ext>
          </a:extLst>
        </xdr:cNvPr>
        <xdr:cNvSpPr/>
      </xdr:nvSpPr>
      <xdr:spPr>
        <a:xfrm>
          <a:off x="11487150" y="5133975"/>
          <a:ext cx="257175" cy="1238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466725</xdr:colOff>
      <xdr:row>38</xdr:row>
      <xdr:rowOff>38100</xdr:rowOff>
    </xdr:from>
    <xdr:to>
      <xdr:col>16</xdr:col>
      <xdr:colOff>609600</xdr:colOff>
      <xdr:row>39</xdr:row>
      <xdr:rowOff>9525</xdr:rowOff>
    </xdr:to>
    <xdr:sp macro="" textlink="">
      <xdr:nvSpPr>
        <xdr:cNvPr id="62" name="正方形/長方形 61">
          <a:extLst>
            <a:ext uri="{FF2B5EF4-FFF2-40B4-BE49-F238E27FC236}">
              <a16:creationId xmlns:a16="http://schemas.microsoft.com/office/drawing/2014/main" id="{878A954B-0345-4C2A-9102-80FCBA2D58A9}"/>
            </a:ext>
          </a:extLst>
        </xdr:cNvPr>
        <xdr:cNvSpPr/>
      </xdr:nvSpPr>
      <xdr:spPr>
        <a:xfrm>
          <a:off x="13096875" y="5810250"/>
          <a:ext cx="142875" cy="1619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514350</xdr:colOff>
      <xdr:row>50</xdr:row>
      <xdr:rowOff>133350</xdr:rowOff>
    </xdr:from>
    <xdr:ext cx="1743234" cy="825867"/>
    <xdr:sp macro="" textlink="">
      <xdr:nvSpPr>
        <xdr:cNvPr id="63" name="テキスト ボックス 62">
          <a:extLst>
            <a:ext uri="{FF2B5EF4-FFF2-40B4-BE49-F238E27FC236}">
              <a16:creationId xmlns:a16="http://schemas.microsoft.com/office/drawing/2014/main" id="{D72858A6-4CA7-4801-AD21-75918EB667C0}"/>
            </a:ext>
          </a:extLst>
        </xdr:cNvPr>
        <xdr:cNvSpPr txBox="1"/>
      </xdr:nvSpPr>
      <xdr:spPr>
        <a:xfrm>
          <a:off x="11087100" y="8382000"/>
          <a:ext cx="1743234" cy="8258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サドル分水栓　　</a:t>
          </a:r>
          <a:r>
            <a:rPr kumimoji="1" lang="en-US" altLang="ja-JP" sz="1100">
              <a:solidFill>
                <a:srgbClr val="FF0000"/>
              </a:solidFill>
            </a:rPr>
            <a:t>20</a:t>
          </a:r>
          <a:r>
            <a:rPr kumimoji="1" lang="ja-JP" altLang="en-US" sz="1100">
              <a:solidFill>
                <a:srgbClr val="FF0000"/>
              </a:solidFill>
            </a:rPr>
            <a:t>㎜分岐</a:t>
          </a:r>
          <a:endParaRPr kumimoji="1" lang="en-US" altLang="ja-JP" sz="1100">
            <a:solidFill>
              <a:srgbClr val="FF0000"/>
            </a:solidFill>
          </a:endParaRPr>
        </a:p>
        <a:p>
          <a:r>
            <a:rPr kumimoji="1" lang="ja-JP" altLang="en-US" sz="1100">
              <a:solidFill>
                <a:srgbClr val="FF0000"/>
              </a:solidFill>
            </a:rPr>
            <a:t>フレキ</a:t>
          </a:r>
          <a:r>
            <a:rPr kumimoji="1" lang="en-US" altLang="ja-JP" sz="1100">
              <a:solidFill>
                <a:srgbClr val="FF0000"/>
              </a:solidFill>
            </a:rPr>
            <a:t>Ⅱ</a:t>
          </a:r>
          <a:r>
            <a:rPr kumimoji="1" lang="ja-JP" altLang="en-US" sz="1100">
              <a:solidFill>
                <a:srgbClr val="FF0000"/>
              </a:solidFill>
            </a:rPr>
            <a:t>（</a:t>
          </a:r>
          <a:r>
            <a:rPr kumimoji="1" lang="en-US" altLang="ja-JP" sz="1100">
              <a:solidFill>
                <a:srgbClr val="FF0000"/>
              </a:solidFill>
            </a:rPr>
            <a:t>0.5m</a:t>
          </a:r>
          <a:r>
            <a:rPr kumimoji="1" lang="ja-JP" altLang="en-US" sz="1100">
              <a:solidFill>
                <a:srgbClr val="FF0000"/>
              </a:solidFill>
            </a:rPr>
            <a:t>）  </a:t>
          </a:r>
          <a:r>
            <a:rPr kumimoji="1" lang="en-US" altLang="ja-JP" sz="1100">
              <a:solidFill>
                <a:srgbClr val="FF0000"/>
              </a:solidFill>
            </a:rPr>
            <a:t>20</a:t>
          </a:r>
          <a:r>
            <a:rPr kumimoji="1" lang="ja-JP" altLang="en-US" sz="1100">
              <a:solidFill>
                <a:srgbClr val="FF0000"/>
              </a:solidFill>
            </a:rPr>
            <a:t>㎜</a:t>
          </a:r>
          <a:endParaRPr kumimoji="1" lang="en-US" altLang="ja-JP" sz="1100">
            <a:solidFill>
              <a:srgbClr val="FF0000"/>
            </a:solidFill>
          </a:endParaRPr>
        </a:p>
        <a:p>
          <a:r>
            <a:rPr kumimoji="1" lang="ja-JP" altLang="en-US" sz="1100">
              <a:solidFill>
                <a:srgbClr val="FF0000"/>
              </a:solidFill>
            </a:rPr>
            <a:t>直結止水栓　　　</a:t>
          </a:r>
          <a:r>
            <a:rPr kumimoji="1" lang="en-US" altLang="ja-JP" sz="1100">
              <a:solidFill>
                <a:srgbClr val="FF0000"/>
              </a:solidFill>
            </a:rPr>
            <a:t>20×13</a:t>
          </a:r>
        </a:p>
        <a:p>
          <a:r>
            <a:rPr kumimoji="1" lang="ja-JP" altLang="en-US" sz="1100">
              <a:solidFill>
                <a:srgbClr val="FF0000"/>
              </a:solidFill>
            </a:rPr>
            <a:t>フレキ</a:t>
          </a:r>
          <a:r>
            <a:rPr kumimoji="1" lang="en-US" altLang="ja-JP" sz="1100">
              <a:solidFill>
                <a:srgbClr val="FF0000"/>
              </a:solidFill>
            </a:rPr>
            <a:t>Ⅲ</a:t>
          </a:r>
          <a:r>
            <a:rPr kumimoji="1" lang="ja-JP" altLang="en-US" sz="1100">
              <a:solidFill>
                <a:srgbClr val="FF0000"/>
              </a:solidFill>
            </a:rPr>
            <a:t>（</a:t>
          </a:r>
          <a:r>
            <a:rPr kumimoji="1" lang="en-US" altLang="ja-JP" sz="1100">
              <a:solidFill>
                <a:srgbClr val="FF0000"/>
              </a:solidFill>
            </a:rPr>
            <a:t>0.5m</a:t>
          </a:r>
          <a:r>
            <a:rPr kumimoji="1" lang="ja-JP" altLang="en-US" sz="1100">
              <a:solidFill>
                <a:srgbClr val="FF0000"/>
              </a:solidFill>
            </a:rPr>
            <a:t>）　</a:t>
          </a:r>
          <a:r>
            <a:rPr kumimoji="1" lang="en-US" altLang="ja-JP" sz="1100">
              <a:solidFill>
                <a:srgbClr val="FF0000"/>
              </a:solidFill>
            </a:rPr>
            <a:t>13</a:t>
          </a:r>
          <a:r>
            <a:rPr kumimoji="1" lang="ja-JP" altLang="en-US" sz="1100">
              <a:solidFill>
                <a:srgbClr val="FF0000"/>
              </a:solidFill>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4"/>
  <sheetViews>
    <sheetView tabSelected="1" workbookViewId="0">
      <selection activeCell="C8" sqref="C8"/>
    </sheetView>
  </sheetViews>
  <sheetFormatPr defaultRowHeight="13.5"/>
  <sheetData>
    <row r="1" spans="1:1">
      <c r="A1" s="176" t="s">
        <v>99</v>
      </c>
    </row>
    <row r="3" spans="1:1">
      <c r="A3" t="s">
        <v>85</v>
      </c>
    </row>
    <row r="4" spans="1:1">
      <c r="A4" t="s">
        <v>100</v>
      </c>
    </row>
    <row r="5" spans="1:1">
      <c r="A5" t="s">
        <v>103</v>
      </c>
    </row>
    <row r="6" spans="1:1">
      <c r="A6" t="s">
        <v>102</v>
      </c>
    </row>
    <row r="7" spans="1:1">
      <c r="A7" t="s">
        <v>104</v>
      </c>
    </row>
    <row r="8" spans="1:1">
      <c r="A8" t="s">
        <v>86</v>
      </c>
    </row>
    <row r="9" spans="1:1">
      <c r="A9" t="s">
        <v>89</v>
      </c>
    </row>
    <row r="10" spans="1:1">
      <c r="A10" t="s">
        <v>87</v>
      </c>
    </row>
    <row r="13" spans="1:1">
      <c r="A13" t="s">
        <v>88</v>
      </c>
    </row>
    <row r="14" spans="1:1">
      <c r="A14" t="s">
        <v>101</v>
      </c>
    </row>
  </sheetData>
  <phoneticPr fontId="1"/>
  <pageMargins left="0.70866141732283472" right="0.70866141732283472" top="0.74803149606299213" bottom="0.74803149606299213"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G79"/>
  <sheetViews>
    <sheetView zoomScaleNormal="100" workbookViewId="0">
      <selection activeCell="H23" sqref="H23"/>
    </sheetView>
  </sheetViews>
  <sheetFormatPr defaultRowHeight="13.5"/>
  <cols>
    <col min="1" max="2" width="15.625" style="26" customWidth="1"/>
    <col min="3" max="3" width="10.625" style="25" customWidth="1"/>
    <col min="4" max="5" width="15.625" style="26" customWidth="1"/>
    <col min="6" max="6" width="9" style="26" hidden="1" customWidth="1"/>
    <col min="7" max="7" width="11.75" style="26" hidden="1" customWidth="1"/>
    <col min="8" max="8" width="9" style="26" customWidth="1"/>
    <col min="9" max="16384" width="9" style="26"/>
  </cols>
  <sheetData>
    <row r="1" spans="1:7" ht="20.100000000000001" customHeight="1" thickBot="1">
      <c r="A1" s="23"/>
      <c r="B1" s="24" t="s">
        <v>82</v>
      </c>
      <c r="D1" s="177" t="s">
        <v>95</v>
      </c>
      <c r="E1" s="177"/>
    </row>
    <row r="2" spans="1:7">
      <c r="A2" s="27" t="s">
        <v>45</v>
      </c>
      <c r="B2" s="28"/>
      <c r="C2" s="29" t="s">
        <v>46</v>
      </c>
      <c r="F2" s="30" t="e">
        <f>VLOOKUP(B2,表2!E23:F25,2,0)</f>
        <v>#N/A</v>
      </c>
    </row>
    <row r="3" spans="1:7">
      <c r="A3" s="31" t="s">
        <v>47</v>
      </c>
      <c r="B3" s="32"/>
      <c r="C3" s="33" t="s">
        <v>48</v>
      </c>
    </row>
    <row r="4" spans="1:7" ht="14.25" thickBot="1">
      <c r="A4" s="34" t="s">
        <v>43</v>
      </c>
      <c r="B4" s="35"/>
      <c r="C4" s="36" t="s">
        <v>41</v>
      </c>
    </row>
    <row r="5" spans="1:7">
      <c r="A5" s="37" t="s">
        <v>44</v>
      </c>
      <c r="B5" s="38" t="str">
        <f>IFERROR(VLOOKUP(B4,表2!B3:C32,2,FALSE),"")</f>
        <v/>
      </c>
      <c r="C5" s="39" t="s">
        <v>42</v>
      </c>
    </row>
    <row r="6" spans="1:7" ht="14.25" thickBot="1">
      <c r="A6" s="37" t="s">
        <v>66</v>
      </c>
      <c r="B6" s="38" t="str">
        <f>IFERROR((VLOOKUP(B5,表2!E2:G15,3,FALSE)),"")</f>
        <v/>
      </c>
      <c r="C6" s="39" t="s">
        <v>56</v>
      </c>
    </row>
    <row r="7" spans="1:7" ht="14.25" thickBot="1">
      <c r="A7" s="27" t="s">
        <v>67</v>
      </c>
      <c r="B7" s="40"/>
      <c r="C7" s="41" t="s">
        <v>40</v>
      </c>
      <c r="D7" s="42"/>
    </row>
    <row r="8" spans="1:7">
      <c r="A8" s="43" t="s">
        <v>65</v>
      </c>
      <c r="B8" s="44"/>
      <c r="C8" s="45"/>
      <c r="D8" s="46"/>
      <c r="E8" s="46"/>
      <c r="F8" s="30" t="e">
        <f>VLOOKUP(B8,表1!$B$34:$D$36,2,0)</f>
        <v>#N/A</v>
      </c>
    </row>
    <row r="9" spans="1:7" ht="14.25" thickBot="1">
      <c r="A9" s="47" t="s">
        <v>53</v>
      </c>
      <c r="B9" s="48"/>
      <c r="C9" s="46"/>
      <c r="D9" s="46"/>
      <c r="E9" s="46"/>
      <c r="F9" s="30">
        <f>IF(B9="有",1,0)</f>
        <v>0</v>
      </c>
    </row>
    <row r="10" spans="1:7" ht="5.0999999999999996" customHeight="1" thickBot="1">
      <c r="B10" s="25"/>
      <c r="C10" s="26"/>
    </row>
    <row r="11" spans="1:7" ht="40.5" customHeight="1">
      <c r="A11" s="49" t="s">
        <v>98</v>
      </c>
      <c r="B11" s="50"/>
      <c r="C11" s="51" t="s">
        <v>3</v>
      </c>
      <c r="D11" s="52" t="s">
        <v>1</v>
      </c>
      <c r="E11" s="53" t="s">
        <v>81</v>
      </c>
      <c r="F11" s="54" t="s">
        <v>72</v>
      </c>
      <c r="G11" s="55" t="s">
        <v>0</v>
      </c>
    </row>
    <row r="12" spans="1:7">
      <c r="A12" s="56">
        <v>13</v>
      </c>
      <c r="B12" s="57"/>
      <c r="C12" s="58" t="s">
        <v>3</v>
      </c>
      <c r="D12" s="59"/>
      <c r="E12" s="60"/>
    </row>
    <row r="13" spans="1:7">
      <c r="A13" s="61" t="s">
        <v>58</v>
      </c>
      <c r="B13" s="62"/>
      <c r="C13" s="63" t="s">
        <v>3</v>
      </c>
      <c r="D13" s="64" t="str">
        <f>IF(ISBLANK(B13),"",IFERROR(((0.0126+(0.01739-0.1087*(F13/1000))/SQRT(E13))*B13/(F13/1000)*E13^2/(2*9.8)),"　"))</f>
        <v/>
      </c>
      <c r="E13" s="65" t="str">
        <f>IF(ISBLANK(B13),"",IFERROR((G13/1000/60)/((F13/1000)^2*PI()/4),"  "))</f>
        <v/>
      </c>
      <c r="F13" s="66">
        <f>$A$12</f>
        <v>13</v>
      </c>
      <c r="G13" s="30">
        <f>表2!$F3</f>
        <v>12</v>
      </c>
    </row>
    <row r="14" spans="1:7">
      <c r="A14" s="61" t="s">
        <v>59</v>
      </c>
      <c r="B14" s="62"/>
      <c r="C14" s="63" t="s">
        <v>3</v>
      </c>
      <c r="D14" s="64" t="str">
        <f>IF(ISBLANK(B14),"",IFERROR(((0.0126+(0.01739-0.1087*(F14/1000))/SQRT(E14))*B14/(F14/1000)*E14^2/(2*9.8)),"　"))</f>
        <v/>
      </c>
      <c r="E14" s="65" t="str">
        <f>IF(ISBLANK(B14),"",IFERROR((G14/1000/60)/((F14/1000)^2*PI()/4),"  "))</f>
        <v/>
      </c>
      <c r="F14" s="66">
        <f>$A$12</f>
        <v>13</v>
      </c>
      <c r="G14" s="30">
        <f>表2!$F4</f>
        <v>24</v>
      </c>
    </row>
    <row r="15" spans="1:7">
      <c r="A15" s="67" t="s">
        <v>60</v>
      </c>
      <c r="B15" s="68"/>
      <c r="C15" s="69" t="s">
        <v>3</v>
      </c>
      <c r="D15" s="70" t="str">
        <f>IF(ISBLANK(B15),"",IFERROR(((0.0126+(0.01739-0.1087*(F15/1000))/SQRT(E15))*B15/(F15/1000)*E15^2/(2*9.8)),"　"))</f>
        <v/>
      </c>
      <c r="E15" s="71" t="str">
        <f>IF(ISBLANK(B15),"",IFERROR((G15/1000/60)/((F15/1000)^2*PI()/4),"  "))</f>
        <v/>
      </c>
      <c r="F15" s="66">
        <f>$A$12</f>
        <v>13</v>
      </c>
      <c r="G15" s="30">
        <f>表2!$F5</f>
        <v>36</v>
      </c>
    </row>
    <row r="16" spans="1:7">
      <c r="A16" s="56">
        <v>16</v>
      </c>
      <c r="B16" s="57"/>
      <c r="C16" s="58" t="s">
        <v>3</v>
      </c>
      <c r="D16" s="59"/>
      <c r="E16" s="60"/>
      <c r="F16" s="72"/>
    </row>
    <row r="17" spans="1:7">
      <c r="A17" s="61" t="s">
        <v>58</v>
      </c>
      <c r="B17" s="62"/>
      <c r="C17" s="63" t="s">
        <v>3</v>
      </c>
      <c r="D17" s="64" t="str">
        <f>IF(ISBLANK(B17),"",IFERROR(((0.0126+(0.01739-0.1087*(F17/1000))/SQRT(E17))*B17/(F17/1000)*E17^2/(2*9.8)),"　"))</f>
        <v/>
      </c>
      <c r="E17" s="65" t="str">
        <f>IF(ISBLANK(B17),"",IFERROR((G17/1000/60)/((F17/1000)^2*PI()/4),"  "))</f>
        <v/>
      </c>
      <c r="F17" s="66">
        <f>$A$16</f>
        <v>16</v>
      </c>
      <c r="G17" s="30">
        <f>表2!$F3</f>
        <v>12</v>
      </c>
    </row>
    <row r="18" spans="1:7">
      <c r="A18" s="61" t="s">
        <v>59</v>
      </c>
      <c r="B18" s="62"/>
      <c r="C18" s="63" t="s">
        <v>3</v>
      </c>
      <c r="D18" s="64" t="str">
        <f>IF(ISBLANK(B18),"",IFERROR(((0.0126+(0.01739-0.1087*(F18/1000))/SQRT(E18))*B18/(F18/1000)*E18^2/(2*9.8)),"　"))</f>
        <v/>
      </c>
      <c r="E18" s="65" t="str">
        <f>IF(ISBLANK(B18),"",IFERROR((G18/1000/60)/((F18/1000)^2*PI()/4),"  "))</f>
        <v/>
      </c>
      <c r="F18" s="66">
        <f>$A$16</f>
        <v>16</v>
      </c>
      <c r="G18" s="30">
        <f>表2!$F4</f>
        <v>24</v>
      </c>
    </row>
    <row r="19" spans="1:7">
      <c r="A19" s="67" t="s">
        <v>60</v>
      </c>
      <c r="B19" s="68"/>
      <c r="C19" s="69" t="s">
        <v>3</v>
      </c>
      <c r="D19" s="70" t="str">
        <f>IF(ISBLANK(B19),"",IFERROR(((0.0126+(0.01739-0.1087*(F19/1000))/SQRT(E19))*B19/(F19/1000)*E19^2/(2*9.8)),"　"))</f>
        <v/>
      </c>
      <c r="E19" s="71" t="str">
        <f>IF(ISBLANK(B19),"",IFERROR((G19/1000/60)/((F19/1000)^2*PI()/4),"  "))</f>
        <v/>
      </c>
      <c r="F19" s="66">
        <f>$A$16</f>
        <v>16</v>
      </c>
      <c r="G19" s="30">
        <f>表2!$F5</f>
        <v>36</v>
      </c>
    </row>
    <row r="20" spans="1:7">
      <c r="A20" s="56">
        <v>20</v>
      </c>
      <c r="B20" s="57"/>
      <c r="C20" s="58" t="s">
        <v>3</v>
      </c>
      <c r="D20" s="59"/>
      <c r="E20" s="60"/>
      <c r="F20" s="72"/>
    </row>
    <row r="21" spans="1:7">
      <c r="A21" s="61" t="s">
        <v>58</v>
      </c>
      <c r="B21" s="62"/>
      <c r="C21" s="63" t="s">
        <v>3</v>
      </c>
      <c r="D21" s="64" t="str">
        <f>IF(ISBLANK(B21),"",IFERROR(((0.0126+(0.01739-0.1087*(F21/1000))/SQRT(E21))*B21/(F21/1000)*E21^2/(2*9.8)),"　"))</f>
        <v/>
      </c>
      <c r="E21" s="65" t="str">
        <f>IF(ISBLANK(B21),"",IFERROR((G21/1000/60)/((F21/1000)^2*PI()/4),"  "))</f>
        <v/>
      </c>
      <c r="F21" s="66">
        <f>$A$20</f>
        <v>20</v>
      </c>
      <c r="G21" s="30">
        <f>表2!$F3</f>
        <v>12</v>
      </c>
    </row>
    <row r="22" spans="1:7">
      <c r="A22" s="61" t="s">
        <v>59</v>
      </c>
      <c r="B22" s="62"/>
      <c r="C22" s="63" t="s">
        <v>3</v>
      </c>
      <c r="D22" s="64" t="str">
        <f>IF(ISBLANK(B22),"",IFERROR(((0.0126+(0.01739-0.1087*(F22/1000))/SQRT(E22))*B22/(F22/1000)*E22^2/(2*9.8)),"　"))</f>
        <v/>
      </c>
      <c r="E22" s="65" t="str">
        <f>IF(ISBLANK(B22),"",IFERROR((G22/1000/60)/((F22/1000)^2*PI()/4),"  "))</f>
        <v/>
      </c>
      <c r="F22" s="66">
        <f>$A$20</f>
        <v>20</v>
      </c>
      <c r="G22" s="30">
        <f>表2!$F4</f>
        <v>24</v>
      </c>
    </row>
    <row r="23" spans="1:7">
      <c r="A23" s="67" t="s">
        <v>60</v>
      </c>
      <c r="B23" s="68"/>
      <c r="C23" s="69" t="s">
        <v>3</v>
      </c>
      <c r="D23" s="70" t="str">
        <f>IF(ISBLANK(B23),"",IFERROR(((0.0126+(0.01739-0.1087*(F23/1000))/SQRT(E23))*B23/(F23/1000)*E23^2/(2*9.8)),"　"))</f>
        <v/>
      </c>
      <c r="E23" s="71" t="str">
        <f>IF(ISBLANK(B23),"",IFERROR((G23/1000/60)/((F23/1000)^2*PI()/4),"  "))</f>
        <v/>
      </c>
      <c r="F23" s="66">
        <f>$A$20</f>
        <v>20</v>
      </c>
      <c r="G23" s="30">
        <f>表2!$F5</f>
        <v>36</v>
      </c>
    </row>
    <row r="24" spans="1:7">
      <c r="A24" s="56">
        <v>25</v>
      </c>
      <c r="B24" s="57"/>
      <c r="C24" s="58" t="s">
        <v>3</v>
      </c>
      <c r="D24" s="59"/>
      <c r="E24" s="60"/>
      <c r="F24" s="72"/>
    </row>
    <row r="25" spans="1:7">
      <c r="A25" s="61" t="s">
        <v>58</v>
      </c>
      <c r="B25" s="62"/>
      <c r="C25" s="63" t="s">
        <v>3</v>
      </c>
      <c r="D25" s="64" t="str">
        <f>IF(ISBLANK(B25),"",IFERROR(((0.0126+(0.01739-0.1087*(F25/1000))/SQRT(E25))*B25/(F25/1000)*E25^2/(2*9.8)),"　"))</f>
        <v/>
      </c>
      <c r="E25" s="65" t="str">
        <f>IF(ISBLANK(B25),"",IFERROR((G25/1000/60)/((F25/1000)^2*PI()/4),"  "))</f>
        <v/>
      </c>
      <c r="F25" s="66">
        <f>$A$24</f>
        <v>25</v>
      </c>
      <c r="G25" s="30">
        <f>表2!$F3</f>
        <v>12</v>
      </c>
    </row>
    <row r="26" spans="1:7">
      <c r="A26" s="61" t="s">
        <v>59</v>
      </c>
      <c r="B26" s="62"/>
      <c r="C26" s="63" t="s">
        <v>3</v>
      </c>
      <c r="D26" s="64" t="str">
        <f>IF(ISBLANK(B26),"",IFERROR(((0.0126+(0.01739-0.1087*(F26/1000))/SQRT(E26))*B26/(F26/1000)*E26^2/(2*9.8)),"　"))</f>
        <v/>
      </c>
      <c r="E26" s="65" t="str">
        <f>IF(ISBLANK(B26),"",IFERROR((G26/1000/60)/((F26/1000)^2*PI()/4),"  "))</f>
        <v/>
      </c>
      <c r="F26" s="66">
        <f>$A$24</f>
        <v>25</v>
      </c>
      <c r="G26" s="30">
        <f>表2!$F4</f>
        <v>24</v>
      </c>
    </row>
    <row r="27" spans="1:7">
      <c r="A27" s="73" t="s">
        <v>60</v>
      </c>
      <c r="B27" s="62"/>
      <c r="C27" s="63" t="s">
        <v>3</v>
      </c>
      <c r="D27" s="74" t="str">
        <f>IF(ISBLANK(B27),"",IFERROR(((0.0126+(0.01739-0.1087*(F27/1000))/SQRT(E27))*B27/(F27/1000)*E27^2/(2*9.8)),"　"))</f>
        <v/>
      </c>
      <c r="E27" s="75" t="str">
        <f>IF(ISBLANK(B27),"",IFERROR((G27/1000/60)/((F27/1000)^2*PI()/4),"  "))</f>
        <v/>
      </c>
      <c r="F27" s="66">
        <f>$A$24</f>
        <v>25</v>
      </c>
      <c r="G27" s="30">
        <f>表2!$F5</f>
        <v>36</v>
      </c>
    </row>
    <row r="28" spans="1:7">
      <c r="A28" s="76" t="s">
        <v>77</v>
      </c>
      <c r="B28" s="77"/>
      <c r="C28" s="78" t="s">
        <v>3</v>
      </c>
      <c r="D28" s="79" t="str">
        <f>IF(ISBLANK(B28),"",IFERROR(((0.0126+(0.01739-0.1087*(F28/1000))/SQRT(E28))*B28/(F28/1000)*E28^2/(2*9.8)),"　"))</f>
        <v/>
      </c>
      <c r="E28" s="71" t="str">
        <f>IF(ISBLANK(B28),"",IFERROR((G28/1000/60)/((F28/1000)^2*PI()/4),"  "))</f>
        <v/>
      </c>
      <c r="F28" s="66">
        <f>$A$24</f>
        <v>25</v>
      </c>
      <c r="G28" s="30">
        <f>表2!$F6</f>
        <v>48</v>
      </c>
    </row>
    <row r="29" spans="1:7">
      <c r="A29" s="56">
        <v>30</v>
      </c>
      <c r="B29" s="57"/>
      <c r="C29" s="58" t="s">
        <v>3</v>
      </c>
      <c r="D29" s="59"/>
      <c r="E29" s="60"/>
      <c r="F29" s="72"/>
    </row>
    <row r="30" spans="1:7">
      <c r="A30" s="61" t="s">
        <v>58</v>
      </c>
      <c r="B30" s="62"/>
      <c r="C30" s="63" t="s">
        <v>3</v>
      </c>
      <c r="D30" s="64" t="str">
        <f t="shared" ref="D30:D36" si="0">IF(ISBLANK(B30),"",IFERROR(((0.0126+(0.01739-0.1087*(F30/1000))/SQRT(E30))*B30/(F30/1000)*E30^2/(2*9.8)),"　"))</f>
        <v/>
      </c>
      <c r="E30" s="65" t="str">
        <f t="shared" ref="E30:E36" si="1">IF(ISBLANK(B30),"",IFERROR((G30/1000/60)/((F30/1000)^2*PI()/4),"  "))</f>
        <v/>
      </c>
      <c r="F30" s="66">
        <f t="shared" ref="F30:F36" si="2">$A$29</f>
        <v>30</v>
      </c>
      <c r="G30" s="30">
        <f>表2!$F3</f>
        <v>12</v>
      </c>
    </row>
    <row r="31" spans="1:7">
      <c r="A31" s="61" t="s">
        <v>59</v>
      </c>
      <c r="B31" s="62"/>
      <c r="C31" s="63" t="s">
        <v>3</v>
      </c>
      <c r="D31" s="64" t="str">
        <f t="shared" si="0"/>
        <v/>
      </c>
      <c r="E31" s="65" t="str">
        <f t="shared" si="1"/>
        <v/>
      </c>
      <c r="F31" s="66">
        <f t="shared" si="2"/>
        <v>30</v>
      </c>
      <c r="G31" s="30">
        <f>表2!$F4</f>
        <v>24</v>
      </c>
    </row>
    <row r="32" spans="1:7">
      <c r="A32" s="73" t="s">
        <v>60</v>
      </c>
      <c r="B32" s="62"/>
      <c r="C32" s="63" t="s">
        <v>3</v>
      </c>
      <c r="D32" s="70" t="str">
        <f t="shared" si="0"/>
        <v/>
      </c>
      <c r="E32" s="71" t="str">
        <f t="shared" si="1"/>
        <v/>
      </c>
      <c r="F32" s="66">
        <f t="shared" si="2"/>
        <v>30</v>
      </c>
      <c r="G32" s="30">
        <f>表2!$F5</f>
        <v>36</v>
      </c>
    </row>
    <row r="33" spans="1:7" ht="14.25" thickBot="1">
      <c r="A33" s="80" t="s">
        <v>77</v>
      </c>
      <c r="B33" s="81"/>
      <c r="C33" s="82" t="s">
        <v>3</v>
      </c>
      <c r="D33" s="83" t="str">
        <f t="shared" si="0"/>
        <v/>
      </c>
      <c r="E33" s="84" t="str">
        <f t="shared" si="1"/>
        <v/>
      </c>
      <c r="F33" s="66">
        <f t="shared" si="2"/>
        <v>30</v>
      </c>
      <c r="G33" s="30">
        <f>表2!$F6</f>
        <v>48</v>
      </c>
    </row>
    <row r="34" spans="1:7" hidden="1">
      <c r="A34" s="85" t="s">
        <v>78</v>
      </c>
      <c r="B34" s="77"/>
      <c r="C34" s="86" t="s">
        <v>3</v>
      </c>
      <c r="D34" s="87" t="str">
        <f t="shared" si="0"/>
        <v/>
      </c>
      <c r="E34" s="65" t="str">
        <f t="shared" si="1"/>
        <v/>
      </c>
      <c r="F34" s="66">
        <f t="shared" si="2"/>
        <v>30</v>
      </c>
      <c r="G34" s="30">
        <f>表2!$F7</f>
        <v>60</v>
      </c>
    </row>
    <row r="35" spans="1:7" hidden="1">
      <c r="A35" s="88" t="s">
        <v>79</v>
      </c>
      <c r="B35" s="89"/>
      <c r="C35" s="90" t="s">
        <v>3</v>
      </c>
      <c r="D35" s="87" t="str">
        <f t="shared" si="0"/>
        <v/>
      </c>
      <c r="E35" s="65" t="str">
        <f t="shared" si="1"/>
        <v/>
      </c>
      <c r="F35" s="66">
        <f t="shared" si="2"/>
        <v>30</v>
      </c>
      <c r="G35" s="30">
        <f>表2!$F8</f>
        <v>72</v>
      </c>
    </row>
    <row r="36" spans="1:7" ht="14.25" hidden="1" thickBot="1">
      <c r="A36" s="91" t="s">
        <v>80</v>
      </c>
      <c r="B36" s="68"/>
      <c r="C36" s="92" t="s">
        <v>3</v>
      </c>
      <c r="D36" s="93" t="str">
        <f t="shared" si="0"/>
        <v/>
      </c>
      <c r="E36" s="71" t="str">
        <f t="shared" si="1"/>
        <v/>
      </c>
      <c r="F36" s="66">
        <f t="shared" si="2"/>
        <v>30</v>
      </c>
      <c r="G36" s="30">
        <f>表2!$F9</f>
        <v>84</v>
      </c>
    </row>
    <row r="37" spans="1:7" ht="15" thickTop="1" thickBot="1">
      <c r="A37" s="46"/>
      <c r="B37" s="94"/>
      <c r="C37" s="46"/>
      <c r="D37" s="95">
        <f>SUM(D12:D36)</f>
        <v>0</v>
      </c>
      <c r="E37" s="96"/>
      <c r="F37" s="46"/>
      <c r="G37" s="46"/>
    </row>
    <row r="38" spans="1:7" ht="5.0999999999999996" customHeight="1" thickTop="1" thickBot="1">
      <c r="B38" s="25"/>
      <c r="C38" s="26"/>
      <c r="D38" s="97"/>
      <c r="E38" s="46"/>
    </row>
    <row r="39" spans="1:7" ht="40.5" customHeight="1">
      <c r="A39" s="98" t="s">
        <v>63</v>
      </c>
      <c r="B39" s="99" t="s">
        <v>83</v>
      </c>
      <c r="C39" s="100" t="s">
        <v>62</v>
      </c>
      <c r="D39" s="101" t="s">
        <v>1</v>
      </c>
      <c r="E39" s="53" t="s">
        <v>81</v>
      </c>
      <c r="F39" s="102" t="s">
        <v>57</v>
      </c>
      <c r="G39" s="55" t="s">
        <v>52</v>
      </c>
    </row>
    <row r="40" spans="1:7">
      <c r="A40" s="103"/>
      <c r="B40" s="104"/>
      <c r="C40" s="105"/>
      <c r="D40" s="59" t="str">
        <f>IFERROR(((0.0126+(0.01739-0.1087*(B40/1000))/SQRT(E40))*F40/(B40/1000)*E40^2/(2*9.8)),"　")</f>
        <v>　</v>
      </c>
      <c r="E40" s="106" t="str">
        <f t="shared" ref="E40:E73" si="3">IFERROR((G40/1000/60)/((B40/1000)^2*PI()/4),"  ")</f>
        <v xml:space="preserve">  </v>
      </c>
      <c r="F40" s="30" t="e">
        <f>INDEX(表1!$C$5:$I$26,MATCH(A40,表1!$B$5:$B$26,0),MATCH(B40,表1!$C$4:$I$4,0))</f>
        <v>#N/A</v>
      </c>
      <c r="G40" s="30" t="e">
        <f>VLOOKUP(C40,表2!$E$2:$G$15,2,0)</f>
        <v>#N/A</v>
      </c>
    </row>
    <row r="41" spans="1:7">
      <c r="A41" s="107"/>
      <c r="B41" s="108"/>
      <c r="C41" s="109"/>
      <c r="D41" s="64" t="str">
        <f t="shared" ref="D41:D73" si="4">IFERROR(((0.0126+(0.01739-0.1087*(B41/1000))/SQRT(E41))*F41/(B41/1000)*E41^2/(2*9.8)),"　")</f>
        <v>　</v>
      </c>
      <c r="E41" s="65" t="str">
        <f>IFERROR((G41/1000/60)/((B41/1000)^2*PI()/4),"  ")</f>
        <v xml:space="preserve">  </v>
      </c>
      <c r="F41" s="30" t="e">
        <f>INDEX(表1!$C$5:$I$26,MATCH(A41,表1!$B$5:$B$26,0),MATCH(B41,表1!$C$4:$I$4,0))</f>
        <v>#N/A</v>
      </c>
      <c r="G41" s="30" t="e">
        <f>VLOOKUP(C41,表2!$E$2:$G$15,2,0)</f>
        <v>#N/A</v>
      </c>
    </row>
    <row r="42" spans="1:7">
      <c r="A42" s="107"/>
      <c r="B42" s="108"/>
      <c r="C42" s="109"/>
      <c r="D42" s="64" t="str">
        <f>IFERROR(((0.0126+(0.01739-0.1087*(B42/1000))/SQRT(E42))*F42/(B42/1000)*E42^2/(2*9.8)),"　")</f>
        <v>　</v>
      </c>
      <c r="E42" s="65" t="str">
        <f t="shared" si="3"/>
        <v xml:space="preserve">  </v>
      </c>
      <c r="F42" s="30" t="e">
        <f>INDEX(表1!$C$5:$I$26,MATCH(A42,表1!$B$5:$B$26,0),MATCH(B42,表1!$C$4:$I$4,0))</f>
        <v>#N/A</v>
      </c>
      <c r="G42" s="30" t="e">
        <f>VLOOKUP(C42,表2!$E$2:$G$15,2,0)</f>
        <v>#N/A</v>
      </c>
    </row>
    <row r="43" spans="1:7">
      <c r="A43" s="107"/>
      <c r="B43" s="108"/>
      <c r="C43" s="109"/>
      <c r="D43" s="64" t="str">
        <f>IFERROR(((0.0126+(0.01739-0.1087*(B43/1000))/SQRT(E43))*F43/(B43/1000)*E43^2/(2*9.8)),"　")</f>
        <v>　</v>
      </c>
      <c r="E43" s="65" t="str">
        <f t="shared" si="3"/>
        <v xml:space="preserve">  </v>
      </c>
      <c r="F43" s="30" t="e">
        <f>INDEX(表1!$C$5:$I$26,MATCH(A43,表1!$B$5:$B$26,0),MATCH(B43,表1!$C$4:$I$4,0))</f>
        <v>#N/A</v>
      </c>
      <c r="G43" s="30" t="e">
        <f>VLOOKUP(C43,表2!$E$2:$G$15,2,0)</f>
        <v>#N/A</v>
      </c>
    </row>
    <row r="44" spans="1:7">
      <c r="A44" s="107"/>
      <c r="B44" s="108"/>
      <c r="C44" s="109"/>
      <c r="D44" s="64" t="str">
        <f t="shared" si="4"/>
        <v>　</v>
      </c>
      <c r="E44" s="65" t="str">
        <f>IFERROR((G44/1000/60)/((B44/1000)^2*PI()/4),"  ")</f>
        <v xml:space="preserve">  </v>
      </c>
      <c r="F44" s="30" t="e">
        <f>INDEX(表1!$C$5:$I$26,MATCH(A44,表1!$B$5:$B$26,0),MATCH(B44,表1!$C$4:$I$4,0))</f>
        <v>#N/A</v>
      </c>
      <c r="G44" s="30" t="e">
        <f>VLOOKUP(C44,表2!$E$2:$G$15,2,0)</f>
        <v>#N/A</v>
      </c>
    </row>
    <row r="45" spans="1:7">
      <c r="A45" s="107"/>
      <c r="B45" s="108"/>
      <c r="C45" s="109"/>
      <c r="D45" s="64" t="str">
        <f t="shared" si="4"/>
        <v>　</v>
      </c>
      <c r="E45" s="65" t="str">
        <f t="shared" si="3"/>
        <v xml:space="preserve">  </v>
      </c>
      <c r="F45" s="30" t="e">
        <f>INDEX(表1!$C$5:$I$26,MATCH(A45,表1!$B$5:$B$26,0),MATCH(B45,表1!$C$4:$I$4,0))</f>
        <v>#N/A</v>
      </c>
      <c r="G45" s="30" t="e">
        <f>VLOOKUP(C45,表2!$E$2:$G$15,2,0)</f>
        <v>#N/A</v>
      </c>
    </row>
    <row r="46" spans="1:7">
      <c r="A46" s="107"/>
      <c r="B46" s="108"/>
      <c r="C46" s="109"/>
      <c r="D46" s="64" t="str">
        <f t="shared" si="4"/>
        <v>　</v>
      </c>
      <c r="E46" s="65" t="str">
        <f t="shared" si="3"/>
        <v xml:space="preserve">  </v>
      </c>
      <c r="F46" s="30" t="e">
        <f>INDEX(表1!$C$5:$I$26,MATCH(A46,表1!$B$5:$B$26,0),MATCH(B46,表1!$C$4:$I$4,0))</f>
        <v>#N/A</v>
      </c>
      <c r="G46" s="30" t="e">
        <f>VLOOKUP(C46,表2!$E$2:$G$15,2,0)</f>
        <v>#N/A</v>
      </c>
    </row>
    <row r="47" spans="1:7">
      <c r="A47" s="107"/>
      <c r="B47" s="108"/>
      <c r="C47" s="109"/>
      <c r="D47" s="64" t="str">
        <f t="shared" si="4"/>
        <v>　</v>
      </c>
      <c r="E47" s="65" t="str">
        <f t="shared" si="3"/>
        <v xml:space="preserve">  </v>
      </c>
      <c r="F47" s="30" t="e">
        <f>INDEX(表1!$C$5:$I$26,MATCH(A47,表1!$B$5:$B$26,0),MATCH(B47,表1!$C$4:$I$4,0))</f>
        <v>#N/A</v>
      </c>
      <c r="G47" s="30" t="e">
        <f>VLOOKUP(C47,表2!$E$2:$G$15,2,0)</f>
        <v>#N/A</v>
      </c>
    </row>
    <row r="48" spans="1:7">
      <c r="A48" s="107"/>
      <c r="B48" s="108"/>
      <c r="C48" s="109"/>
      <c r="D48" s="64" t="str">
        <f t="shared" si="4"/>
        <v>　</v>
      </c>
      <c r="E48" s="65" t="str">
        <f>IFERROR((G48/1000/60)/((B48/1000)^2*PI()/4),"  ")</f>
        <v xml:space="preserve">  </v>
      </c>
      <c r="F48" s="30" t="e">
        <f>INDEX(表1!$C$5:$I$26,MATCH(A48,表1!$B$5:$B$26,0),MATCH(B48,表1!$C$4:$I$4,0))</f>
        <v>#N/A</v>
      </c>
      <c r="G48" s="30" t="e">
        <f>VLOOKUP(C48,表2!$E$2:$G$15,2,0)</f>
        <v>#N/A</v>
      </c>
    </row>
    <row r="49" spans="1:7">
      <c r="A49" s="107"/>
      <c r="B49" s="108"/>
      <c r="C49" s="109"/>
      <c r="D49" s="64" t="str">
        <f t="shared" si="4"/>
        <v>　</v>
      </c>
      <c r="E49" s="65" t="str">
        <f t="shared" si="3"/>
        <v xml:space="preserve">  </v>
      </c>
      <c r="F49" s="30" t="e">
        <f>INDEX(表1!$C$5:$I$26,MATCH(A49,表1!$B$5:$B$26,0),MATCH(B49,表1!$C$4:$I$4,0))</f>
        <v>#N/A</v>
      </c>
      <c r="G49" s="30" t="e">
        <f>VLOOKUP(C49,表2!$E$2:$G$15,2,0)</f>
        <v>#N/A</v>
      </c>
    </row>
    <row r="50" spans="1:7">
      <c r="A50" s="107"/>
      <c r="B50" s="108"/>
      <c r="C50" s="109"/>
      <c r="D50" s="64" t="str">
        <f t="shared" si="4"/>
        <v>　</v>
      </c>
      <c r="E50" s="65" t="str">
        <f t="shared" si="3"/>
        <v xml:space="preserve">  </v>
      </c>
      <c r="F50" s="30" t="e">
        <f>INDEX(表1!$C$5:$I$26,MATCH(A50,表1!$B$5:$B$26,0),MATCH(B50,表1!$C$4:$I$4,0))</f>
        <v>#N/A</v>
      </c>
      <c r="G50" s="30" t="e">
        <f>VLOOKUP(C50,表2!$E$2:$G$15,2,0)</f>
        <v>#N/A</v>
      </c>
    </row>
    <row r="51" spans="1:7">
      <c r="A51" s="107"/>
      <c r="B51" s="108"/>
      <c r="C51" s="109"/>
      <c r="D51" s="64" t="str">
        <f t="shared" si="4"/>
        <v>　</v>
      </c>
      <c r="E51" s="65" t="str">
        <f t="shared" si="3"/>
        <v xml:space="preserve">  </v>
      </c>
      <c r="F51" s="30" t="e">
        <f>INDEX(表1!$C$5:$I$26,MATCH(A51,表1!$B$5:$B$26,0),MATCH(B51,表1!$C$4:$I$4,0))</f>
        <v>#N/A</v>
      </c>
      <c r="G51" s="30" t="e">
        <f>VLOOKUP(C51,表2!$E$2:$G$15,2,0)</f>
        <v>#N/A</v>
      </c>
    </row>
    <row r="52" spans="1:7">
      <c r="A52" s="107"/>
      <c r="B52" s="108"/>
      <c r="C52" s="109"/>
      <c r="D52" s="64" t="str">
        <f t="shared" si="4"/>
        <v>　</v>
      </c>
      <c r="E52" s="65" t="str">
        <f>IFERROR((G52/1000/60)/((B52/1000)^2*PI()/4),"  ")</f>
        <v xml:space="preserve">  </v>
      </c>
      <c r="F52" s="30" t="e">
        <f>INDEX(表1!$C$5:$I$26,MATCH(A52,表1!$B$5:$B$26,0),MATCH(B52,表1!$C$4:$I$4,0))</f>
        <v>#N/A</v>
      </c>
      <c r="G52" s="30" t="e">
        <f>VLOOKUP(C52,表2!$E$2:$G$15,2,0)</f>
        <v>#N/A</v>
      </c>
    </row>
    <row r="53" spans="1:7">
      <c r="A53" s="107"/>
      <c r="B53" s="108"/>
      <c r="C53" s="109"/>
      <c r="D53" s="64" t="str">
        <f t="shared" si="4"/>
        <v>　</v>
      </c>
      <c r="E53" s="65" t="str">
        <f t="shared" si="3"/>
        <v xml:space="preserve">  </v>
      </c>
      <c r="F53" s="30" t="e">
        <f>INDEX(表1!$C$5:$I$26,MATCH(A53,表1!$B$5:$B$26,0),MATCH(B53,表1!$C$4:$I$4,0))</f>
        <v>#N/A</v>
      </c>
      <c r="G53" s="30" t="e">
        <f>VLOOKUP(C53,表2!$E$2:$G$15,2,0)</f>
        <v>#N/A</v>
      </c>
    </row>
    <row r="54" spans="1:7">
      <c r="A54" s="107"/>
      <c r="B54" s="108"/>
      <c r="C54" s="109"/>
      <c r="D54" s="64" t="str">
        <f t="shared" si="4"/>
        <v>　</v>
      </c>
      <c r="E54" s="65" t="str">
        <f t="shared" si="3"/>
        <v xml:space="preserve">  </v>
      </c>
      <c r="F54" s="30" t="e">
        <f>INDEX(表1!$C$5:$I$26,MATCH(A54,表1!$B$5:$B$26,0),MATCH(B54,表1!$C$4:$I$4,0))</f>
        <v>#N/A</v>
      </c>
      <c r="G54" s="30" t="e">
        <f>VLOOKUP(C54,表2!$E$2:$G$15,2,0)</f>
        <v>#N/A</v>
      </c>
    </row>
    <row r="55" spans="1:7">
      <c r="A55" s="107"/>
      <c r="B55" s="108"/>
      <c r="C55" s="109"/>
      <c r="D55" s="64" t="str">
        <f t="shared" si="4"/>
        <v>　</v>
      </c>
      <c r="E55" s="65" t="str">
        <f t="shared" si="3"/>
        <v xml:space="preserve">  </v>
      </c>
      <c r="F55" s="30" t="e">
        <f>INDEX(表1!$C$5:$I$26,MATCH(A55,表1!$B$5:$B$26,0),MATCH(B55,表1!$C$4:$I$4,0))</f>
        <v>#N/A</v>
      </c>
      <c r="G55" s="30" t="e">
        <f>VLOOKUP(C55,表2!$E$2:$G$15,2,0)</f>
        <v>#N/A</v>
      </c>
    </row>
    <row r="56" spans="1:7">
      <c r="A56" s="107"/>
      <c r="B56" s="108"/>
      <c r="C56" s="109"/>
      <c r="D56" s="64" t="str">
        <f t="shared" si="4"/>
        <v>　</v>
      </c>
      <c r="E56" s="65" t="str">
        <f t="shared" si="3"/>
        <v xml:space="preserve">  </v>
      </c>
      <c r="F56" s="30" t="e">
        <f>INDEX(表1!$C$5:$I$26,MATCH(A56,表1!$B$5:$B$26,0),MATCH(B56,表1!$C$4:$I$4,0))</f>
        <v>#N/A</v>
      </c>
      <c r="G56" s="30" t="e">
        <f>VLOOKUP(C56,表2!$E$2:$G$15,2,0)</f>
        <v>#N/A</v>
      </c>
    </row>
    <row r="57" spans="1:7">
      <c r="A57" s="107"/>
      <c r="B57" s="108"/>
      <c r="C57" s="109"/>
      <c r="D57" s="64" t="str">
        <f t="shared" si="4"/>
        <v>　</v>
      </c>
      <c r="E57" s="65" t="str">
        <f t="shared" si="3"/>
        <v xml:space="preserve">  </v>
      </c>
      <c r="F57" s="30" t="e">
        <f>INDEX(表1!$C$5:$I$26,MATCH(A57,表1!$B$5:$B$26,0),MATCH(B57,表1!$C$4:$I$4,0))</f>
        <v>#N/A</v>
      </c>
      <c r="G57" s="30" t="e">
        <f>VLOOKUP(C57,表2!$E$2:$G$15,2,0)</f>
        <v>#N/A</v>
      </c>
    </row>
    <row r="58" spans="1:7">
      <c r="A58" s="107"/>
      <c r="B58" s="108"/>
      <c r="C58" s="109"/>
      <c r="D58" s="64" t="str">
        <f t="shared" si="4"/>
        <v>　</v>
      </c>
      <c r="E58" s="65" t="str">
        <f t="shared" si="3"/>
        <v xml:space="preserve">  </v>
      </c>
      <c r="F58" s="30" t="e">
        <f>INDEX(表1!$C$5:$I$26,MATCH(A58,表1!$B$5:$B$26,0),MATCH(B58,表1!$C$4:$I$4,0))</f>
        <v>#N/A</v>
      </c>
      <c r="G58" s="30" t="e">
        <f>VLOOKUP(C58,表2!$E$2:$G$15,2,0)</f>
        <v>#N/A</v>
      </c>
    </row>
    <row r="59" spans="1:7">
      <c r="A59" s="107"/>
      <c r="B59" s="108"/>
      <c r="C59" s="109"/>
      <c r="D59" s="64" t="str">
        <f t="shared" si="4"/>
        <v>　</v>
      </c>
      <c r="E59" s="65" t="str">
        <f t="shared" si="3"/>
        <v xml:space="preserve">  </v>
      </c>
      <c r="F59" s="30" t="e">
        <f>INDEX(表1!$C$5:$I$26,MATCH(A59,表1!$B$5:$B$26,0),MATCH(B59,表1!$C$4:$I$4,0))</f>
        <v>#N/A</v>
      </c>
      <c r="G59" s="30" t="e">
        <f>VLOOKUP(C59,表2!$E$2:$G$15,2,0)</f>
        <v>#N/A</v>
      </c>
    </row>
    <row r="60" spans="1:7">
      <c r="A60" s="107"/>
      <c r="B60" s="108"/>
      <c r="C60" s="109"/>
      <c r="D60" s="64" t="str">
        <f t="shared" si="4"/>
        <v>　</v>
      </c>
      <c r="E60" s="65" t="str">
        <f t="shared" si="3"/>
        <v xml:space="preserve">  </v>
      </c>
      <c r="F60" s="30" t="e">
        <f>INDEX(表1!$C$5:$I$26,MATCH(A60,表1!$B$5:$B$26,0),MATCH(B60,表1!$C$4:$I$4,0))</f>
        <v>#N/A</v>
      </c>
      <c r="G60" s="30" t="e">
        <f>VLOOKUP(C60,表2!$E$2:$G$15,2,0)</f>
        <v>#N/A</v>
      </c>
    </row>
    <row r="61" spans="1:7" hidden="1">
      <c r="A61" s="107"/>
      <c r="B61" s="108"/>
      <c r="C61" s="109"/>
      <c r="D61" s="64" t="str">
        <f t="shared" si="4"/>
        <v>　</v>
      </c>
      <c r="E61" s="65" t="str">
        <f t="shared" si="3"/>
        <v xml:space="preserve">  </v>
      </c>
      <c r="F61" s="30" t="e">
        <f>INDEX(表1!$C$5:$I$26,MATCH(A61,表1!$B$5:$B$26,0),MATCH(B61,表1!$C$4:$I$4,0))</f>
        <v>#N/A</v>
      </c>
      <c r="G61" s="30" t="e">
        <f>VLOOKUP(C61,表2!$E$2:$G$15,2,0)</f>
        <v>#N/A</v>
      </c>
    </row>
    <row r="62" spans="1:7" hidden="1">
      <c r="A62" s="107"/>
      <c r="B62" s="108"/>
      <c r="C62" s="109"/>
      <c r="D62" s="64" t="str">
        <f t="shared" si="4"/>
        <v>　</v>
      </c>
      <c r="E62" s="65" t="str">
        <f t="shared" si="3"/>
        <v xml:space="preserve">  </v>
      </c>
      <c r="F62" s="30" t="e">
        <f>INDEX(表1!$C$5:$I$26,MATCH(A62,表1!$B$5:$B$26,0),MATCH(B62,表1!$C$4:$I$4,0))</f>
        <v>#N/A</v>
      </c>
      <c r="G62" s="30" t="e">
        <f>VLOOKUP(C62,表2!$E$2:$G$15,2,0)</f>
        <v>#N/A</v>
      </c>
    </row>
    <row r="63" spans="1:7" hidden="1">
      <c r="A63" s="107"/>
      <c r="B63" s="108"/>
      <c r="C63" s="109"/>
      <c r="D63" s="64" t="str">
        <f t="shared" si="4"/>
        <v>　</v>
      </c>
      <c r="E63" s="65" t="str">
        <f t="shared" si="3"/>
        <v xml:space="preserve">  </v>
      </c>
      <c r="F63" s="30" t="e">
        <f>INDEX(表1!$C$5:$I$26,MATCH(A63,表1!$B$5:$B$26,0),MATCH(B63,表1!$C$4:$I$4,0))</f>
        <v>#N/A</v>
      </c>
      <c r="G63" s="30" t="e">
        <f>VLOOKUP(C63,表2!$E$2:$G$15,2,0)</f>
        <v>#N/A</v>
      </c>
    </row>
    <row r="64" spans="1:7" hidden="1">
      <c r="A64" s="107"/>
      <c r="B64" s="108"/>
      <c r="C64" s="109"/>
      <c r="D64" s="64" t="str">
        <f t="shared" si="4"/>
        <v>　</v>
      </c>
      <c r="E64" s="65" t="str">
        <f t="shared" si="3"/>
        <v xml:space="preserve">  </v>
      </c>
      <c r="F64" s="30" t="e">
        <f>INDEX(表1!$C$5:$I$26,MATCH(A64,表1!$B$5:$B$26,0),MATCH(B64,表1!$C$4:$I$4,0))</f>
        <v>#N/A</v>
      </c>
      <c r="G64" s="30" t="e">
        <f>VLOOKUP(C64,表2!$E$2:$G$15,2,0)</f>
        <v>#N/A</v>
      </c>
    </row>
    <row r="65" spans="1:7" hidden="1">
      <c r="A65" s="107"/>
      <c r="B65" s="108"/>
      <c r="C65" s="109"/>
      <c r="D65" s="64" t="str">
        <f t="shared" si="4"/>
        <v>　</v>
      </c>
      <c r="E65" s="65" t="str">
        <f t="shared" si="3"/>
        <v xml:space="preserve">  </v>
      </c>
      <c r="F65" s="30" t="e">
        <f>INDEX(表1!$C$5:$I$26,MATCH(A65,表1!$B$5:$B$26,0),MATCH(B65,表1!$C$4:$I$4,0))</f>
        <v>#N/A</v>
      </c>
      <c r="G65" s="30" t="e">
        <f>VLOOKUP(C65,表2!$E$2:$G$15,2,0)</f>
        <v>#N/A</v>
      </c>
    </row>
    <row r="66" spans="1:7" hidden="1">
      <c r="A66" s="107"/>
      <c r="B66" s="108"/>
      <c r="C66" s="109"/>
      <c r="D66" s="64" t="str">
        <f t="shared" si="4"/>
        <v>　</v>
      </c>
      <c r="E66" s="65" t="str">
        <f t="shared" si="3"/>
        <v xml:space="preserve">  </v>
      </c>
      <c r="F66" s="30" t="e">
        <f>INDEX(表1!$C$5:$I$26,MATCH(A66,表1!$B$5:$B$26,0),MATCH(B66,表1!$C$4:$I$4,0))</f>
        <v>#N/A</v>
      </c>
      <c r="G66" s="30" t="e">
        <f>VLOOKUP(C66,表2!$E$2:$G$15,2,0)</f>
        <v>#N/A</v>
      </c>
    </row>
    <row r="67" spans="1:7" hidden="1">
      <c r="A67" s="107"/>
      <c r="B67" s="108"/>
      <c r="C67" s="109"/>
      <c r="D67" s="64" t="str">
        <f t="shared" si="4"/>
        <v>　</v>
      </c>
      <c r="E67" s="65" t="str">
        <f t="shared" si="3"/>
        <v xml:space="preserve">  </v>
      </c>
      <c r="F67" s="30" t="e">
        <f>INDEX(表1!$C$5:$I$26,MATCH(A67,表1!$B$5:$B$26,0),MATCH(B67,表1!$C$4:$I$4,0))</f>
        <v>#N/A</v>
      </c>
      <c r="G67" s="30" t="e">
        <f>VLOOKUP(C67,表2!$E$2:$G$15,2,0)</f>
        <v>#N/A</v>
      </c>
    </row>
    <row r="68" spans="1:7" hidden="1">
      <c r="A68" s="107"/>
      <c r="B68" s="108"/>
      <c r="C68" s="109"/>
      <c r="D68" s="64" t="str">
        <f t="shared" si="4"/>
        <v>　</v>
      </c>
      <c r="E68" s="65" t="str">
        <f t="shared" si="3"/>
        <v xml:space="preserve">  </v>
      </c>
      <c r="F68" s="30" t="e">
        <f>INDEX(表1!$C$5:$I$26,MATCH(A68,表1!$B$5:$B$26,0),MATCH(B68,表1!$C$4:$I$4,0))</f>
        <v>#N/A</v>
      </c>
      <c r="G68" s="30" t="e">
        <f>VLOOKUP(C68,表2!$E$2:$G$15,2,0)</f>
        <v>#N/A</v>
      </c>
    </row>
    <row r="69" spans="1:7" hidden="1">
      <c r="A69" s="107"/>
      <c r="B69" s="108"/>
      <c r="C69" s="109"/>
      <c r="D69" s="64" t="str">
        <f t="shared" si="4"/>
        <v>　</v>
      </c>
      <c r="E69" s="65" t="str">
        <f t="shared" si="3"/>
        <v xml:space="preserve">  </v>
      </c>
      <c r="F69" s="30" t="e">
        <f>INDEX(表1!$C$5:$I$26,MATCH(A69,表1!$B$5:$B$26,0),MATCH(B69,表1!$C$4:$I$4,0))</f>
        <v>#N/A</v>
      </c>
      <c r="G69" s="30" t="e">
        <f>VLOOKUP(C69,表2!$E$2:$G$15,2,0)</f>
        <v>#N/A</v>
      </c>
    </row>
    <row r="70" spans="1:7" ht="27">
      <c r="A70" s="110" t="s">
        <v>5</v>
      </c>
      <c r="B70" s="111">
        <f>B7</f>
        <v>0</v>
      </c>
      <c r="C70" s="112" t="str">
        <f>B5</f>
        <v/>
      </c>
      <c r="D70" s="64" t="str">
        <f t="shared" si="4"/>
        <v>　</v>
      </c>
      <c r="E70" s="65" t="str">
        <f t="shared" si="3"/>
        <v xml:space="preserve">  </v>
      </c>
      <c r="F70" s="30" t="e">
        <f>INDEX(表1!$C$5:$I$26,MATCH(A70,表1!$B$5:$B$26,0),MATCH(B70,表1!$C$4:$I$4,0))</f>
        <v>#N/A</v>
      </c>
      <c r="G70" s="30" t="e">
        <f>VLOOKUP(C70,表2!$E$2:$G$15,2,0)</f>
        <v>#N/A</v>
      </c>
    </row>
    <row r="71" spans="1:7">
      <c r="A71" s="110" t="s">
        <v>26</v>
      </c>
      <c r="B71" s="108"/>
      <c r="C71" s="112" t="str">
        <f>B5</f>
        <v/>
      </c>
      <c r="D71" s="64" t="str">
        <f t="shared" si="4"/>
        <v>　</v>
      </c>
      <c r="E71" s="65" t="str">
        <f t="shared" si="3"/>
        <v xml:space="preserve">  </v>
      </c>
      <c r="F71" s="30" t="e">
        <f>INDEX(表1!$C$7:$I$26,MATCH(A71,表1!$B$7:$B$26,0),MATCH(B71,表1!$C$4:$I$4,0))</f>
        <v>#N/A</v>
      </c>
      <c r="G71" s="30" t="e">
        <f>VLOOKUP(C71,表2!$E$2:$G$15,2,0)</f>
        <v>#N/A</v>
      </c>
    </row>
    <row r="72" spans="1:7">
      <c r="A72" s="110" t="s">
        <v>24</v>
      </c>
      <c r="B72" s="108"/>
      <c r="C72" s="112" t="str">
        <f>B5</f>
        <v/>
      </c>
      <c r="D72" s="64" t="str">
        <f t="shared" si="4"/>
        <v>　</v>
      </c>
      <c r="E72" s="65" t="str">
        <f t="shared" si="3"/>
        <v xml:space="preserve">  </v>
      </c>
      <c r="F72" s="30" t="e">
        <f>INDEX(表1!$C$7:$I$26,MATCH(A72,表1!$B$7:$B$26,0),MATCH(B72,表1!$C$4:$I$4,0))</f>
        <v>#N/A</v>
      </c>
      <c r="G72" s="30" t="e">
        <f>VLOOKUP(C72,表2!$E$2:$G$15,2,0)</f>
        <v>#N/A</v>
      </c>
    </row>
    <row r="73" spans="1:7" ht="14.25" thickBot="1">
      <c r="A73" s="113" t="s">
        <v>2</v>
      </c>
      <c r="B73" s="114"/>
      <c r="C73" s="115" t="str">
        <f>B5</f>
        <v/>
      </c>
      <c r="D73" s="116" t="str">
        <f t="shared" si="4"/>
        <v>　</v>
      </c>
      <c r="E73" s="71" t="str">
        <f t="shared" si="3"/>
        <v xml:space="preserve">  </v>
      </c>
      <c r="F73" s="30" t="e">
        <f>INDEX(表1!$C$7:$I$26,MATCH(A73,表1!$B$7:$B$26,0),MATCH(B73,表1!$C$4:$I$4,0))</f>
        <v>#N/A</v>
      </c>
      <c r="G73" s="30" t="e">
        <f>VLOOKUP(C73,表2!$E$2:$G$15,2,0)</f>
        <v>#N/A</v>
      </c>
    </row>
    <row r="74" spans="1:7" ht="14.25" thickBot="1">
      <c r="B74" s="25"/>
      <c r="C74" s="26"/>
      <c r="D74" s="117">
        <f>SUM(D40:D73)</f>
        <v>0</v>
      </c>
      <c r="E74" s="118"/>
    </row>
    <row r="75" spans="1:7" ht="15" thickTop="1" thickBot="1">
      <c r="A75" s="10" t="s">
        <v>61</v>
      </c>
      <c r="B75" s="25"/>
      <c r="C75" s="26"/>
      <c r="D75" s="119"/>
      <c r="E75" s="119"/>
    </row>
    <row r="76" spans="1:7" ht="15" thickTop="1" thickBot="1">
      <c r="A76" s="120" t="s">
        <v>49</v>
      </c>
      <c r="B76" s="121" t="str">
        <f>IFERROR(SUM(F2+D37+D74+F8+F9+B11*表2!G19)*0.0098,"")</f>
        <v/>
      </c>
      <c r="C76" s="122" t="s">
        <v>48</v>
      </c>
      <c r="D76" s="181" t="str">
        <f>IF(B3&gt;B76,"OK","NG")</f>
        <v>NG</v>
      </c>
      <c r="E76" s="181"/>
    </row>
    <row r="77" spans="1:7" ht="13.5" customHeight="1" thickTop="1" thickBot="1">
      <c r="A77" s="178" t="s">
        <v>50</v>
      </c>
      <c r="B77" s="179">
        <f>MAX(E12:E73)</f>
        <v>0</v>
      </c>
      <c r="C77" s="180" t="s">
        <v>51</v>
      </c>
      <c r="D77" s="182" t="str">
        <f>IF(B77&lt;=2,"2m/sec以内で問題なし","NG　　　　　　　　　　　　　　　　　　　　　　ウォータハンマの恐れあり")</f>
        <v>2m/sec以内で問題なし</v>
      </c>
      <c r="E77" s="183"/>
    </row>
    <row r="78" spans="1:7" ht="15" thickTop="1" thickBot="1">
      <c r="A78" s="178"/>
      <c r="B78" s="179"/>
      <c r="C78" s="180"/>
      <c r="D78" s="184"/>
      <c r="E78" s="185"/>
    </row>
    <row r="79" spans="1:7" ht="14.25" thickTop="1">
      <c r="A79" s="26" t="s">
        <v>96</v>
      </c>
    </row>
  </sheetData>
  <protectedRanges>
    <protectedRange sqref="D12:E36" name="範囲1"/>
  </protectedRanges>
  <mergeCells count="6">
    <mergeCell ref="D1:E1"/>
    <mergeCell ref="A77:A78"/>
    <mergeCell ref="B77:B78"/>
    <mergeCell ref="C77:C78"/>
    <mergeCell ref="D76:E76"/>
    <mergeCell ref="D77:E78"/>
  </mergeCells>
  <phoneticPr fontId="1"/>
  <conditionalFormatting sqref="E12:E32">
    <cfRule type="cellIs" dxfId="381" priority="178" operator="greaterThan">
      <formula>2</formula>
    </cfRule>
  </conditionalFormatting>
  <conditionalFormatting sqref="B16:B19">
    <cfRule type="expression" dxfId="380" priority="174">
      <formula>$B$7&gt;=20</formula>
    </cfRule>
  </conditionalFormatting>
  <conditionalFormatting sqref="B12:B15">
    <cfRule type="expression" dxfId="379" priority="173">
      <formula>$B$7&gt;=13</formula>
    </cfRule>
  </conditionalFormatting>
  <conditionalFormatting sqref="B15">
    <cfRule type="expression" dxfId="378" priority="172">
      <formula>$B$5&lt;3</formula>
    </cfRule>
  </conditionalFormatting>
  <conditionalFormatting sqref="B14">
    <cfRule type="expression" dxfId="377" priority="171">
      <formula>$B$5&lt;2</formula>
    </cfRule>
  </conditionalFormatting>
  <conditionalFormatting sqref="B19">
    <cfRule type="expression" dxfId="376" priority="170">
      <formula>$B$5&lt;3</formula>
    </cfRule>
  </conditionalFormatting>
  <conditionalFormatting sqref="B18">
    <cfRule type="expression" dxfId="375" priority="169">
      <formula>$B$5&lt;2</formula>
    </cfRule>
  </conditionalFormatting>
  <conditionalFormatting sqref="D13:E13">
    <cfRule type="expression" dxfId="374" priority="157">
      <formula>$B$13&gt;0</formula>
    </cfRule>
  </conditionalFormatting>
  <conditionalFormatting sqref="D14:E14">
    <cfRule type="expression" dxfId="373" priority="156">
      <formula>$B$14&gt;0</formula>
    </cfRule>
  </conditionalFormatting>
  <conditionalFormatting sqref="D15:E15">
    <cfRule type="expression" dxfId="372" priority="155">
      <formula>$B$15&gt;0</formula>
    </cfRule>
  </conditionalFormatting>
  <conditionalFormatting sqref="D17:E17">
    <cfRule type="expression" dxfId="371" priority="154">
      <formula>$B$17&gt;0</formula>
    </cfRule>
  </conditionalFormatting>
  <conditionalFormatting sqref="D18:E18">
    <cfRule type="expression" dxfId="370" priority="153">
      <formula>$B$18&gt;0</formula>
    </cfRule>
  </conditionalFormatting>
  <conditionalFormatting sqref="D19:E19">
    <cfRule type="expression" dxfId="369" priority="152">
      <formula>$B$19&gt;0</formula>
    </cfRule>
  </conditionalFormatting>
  <conditionalFormatting sqref="D21:E21">
    <cfRule type="expression" dxfId="368" priority="151">
      <formula>$B$21&gt;0</formula>
    </cfRule>
  </conditionalFormatting>
  <conditionalFormatting sqref="D22:E22">
    <cfRule type="expression" dxfId="367" priority="150">
      <formula>$B$22&gt;0</formula>
    </cfRule>
  </conditionalFormatting>
  <conditionalFormatting sqref="D23:E23">
    <cfRule type="expression" dxfId="366" priority="149">
      <formula>$B$23&gt;0</formula>
    </cfRule>
  </conditionalFormatting>
  <conditionalFormatting sqref="D25:E25">
    <cfRule type="expression" dxfId="365" priority="148">
      <formula>$B$25&gt;0</formula>
    </cfRule>
  </conditionalFormatting>
  <conditionalFormatting sqref="D26:E26">
    <cfRule type="expression" dxfId="364" priority="147">
      <formula>$B$26&gt;0</formula>
    </cfRule>
  </conditionalFormatting>
  <conditionalFormatting sqref="D27:E27">
    <cfRule type="expression" dxfId="363" priority="146">
      <formula>$B$27&gt;0</formula>
    </cfRule>
  </conditionalFormatting>
  <conditionalFormatting sqref="D28:E28">
    <cfRule type="expression" dxfId="362" priority="145">
      <formula>$B$28&gt;0</formula>
    </cfRule>
  </conditionalFormatting>
  <conditionalFormatting sqref="D30:E30">
    <cfRule type="expression" dxfId="361" priority="144">
      <formula>$B$30&gt;0</formula>
    </cfRule>
  </conditionalFormatting>
  <conditionalFormatting sqref="D31:E31">
    <cfRule type="expression" dxfId="360" priority="143">
      <formula>$B$31&gt;0</formula>
    </cfRule>
  </conditionalFormatting>
  <conditionalFormatting sqref="D32:E32">
    <cfRule type="expression" dxfId="359" priority="142">
      <formula>$B$32&gt;0</formula>
    </cfRule>
  </conditionalFormatting>
  <conditionalFormatting sqref="D33:E33">
    <cfRule type="expression" dxfId="358" priority="141">
      <formula>$B$33&gt;0</formula>
    </cfRule>
  </conditionalFormatting>
  <conditionalFormatting sqref="D34:E34">
    <cfRule type="expression" dxfId="357" priority="140">
      <formula>$B$34&gt;0</formula>
    </cfRule>
  </conditionalFormatting>
  <conditionalFormatting sqref="D35:E35">
    <cfRule type="expression" dxfId="356" priority="139">
      <formula>$B$35&gt;0</formula>
    </cfRule>
  </conditionalFormatting>
  <conditionalFormatting sqref="D36:E36">
    <cfRule type="expression" dxfId="355" priority="138">
      <formula>$B$36&gt;0</formula>
    </cfRule>
  </conditionalFormatting>
  <conditionalFormatting sqref="D40:E40">
    <cfRule type="expression" dxfId="354" priority="120">
      <formula>$B$40&gt;0</formula>
    </cfRule>
  </conditionalFormatting>
  <conditionalFormatting sqref="D41">
    <cfRule type="expression" dxfId="353" priority="119">
      <formula>$B$41&gt;0</formula>
    </cfRule>
  </conditionalFormatting>
  <conditionalFormatting sqref="D42">
    <cfRule type="expression" dxfId="352" priority="118">
      <formula>$B$42&gt;0</formula>
    </cfRule>
  </conditionalFormatting>
  <conditionalFormatting sqref="D43">
    <cfRule type="expression" dxfId="351" priority="117">
      <formula>$B$43&gt;0</formula>
    </cfRule>
  </conditionalFormatting>
  <conditionalFormatting sqref="E47">
    <cfRule type="expression" dxfId="350" priority="112">
      <formula>$B$47&gt;0</formula>
    </cfRule>
  </conditionalFormatting>
  <conditionalFormatting sqref="E48">
    <cfRule type="expression" dxfId="349" priority="111">
      <formula>$B$48&gt;0</formula>
    </cfRule>
  </conditionalFormatting>
  <conditionalFormatting sqref="E49">
    <cfRule type="expression" dxfId="348" priority="110">
      <formula>$B$49&gt;0</formula>
    </cfRule>
  </conditionalFormatting>
  <conditionalFormatting sqref="E50">
    <cfRule type="expression" dxfId="347" priority="109">
      <formula>$B$50&gt;0</formula>
    </cfRule>
  </conditionalFormatting>
  <conditionalFormatting sqref="E51">
    <cfRule type="expression" dxfId="346" priority="108">
      <formula>$B$51&gt;0</formula>
    </cfRule>
  </conditionalFormatting>
  <conditionalFormatting sqref="E52">
    <cfRule type="expression" dxfId="345" priority="107">
      <formula>$B$52&gt;0</formula>
    </cfRule>
  </conditionalFormatting>
  <conditionalFormatting sqref="E53">
    <cfRule type="expression" dxfId="344" priority="106">
      <formula>$B$53&gt;0</formula>
    </cfRule>
  </conditionalFormatting>
  <conditionalFormatting sqref="E54">
    <cfRule type="expression" dxfId="343" priority="105">
      <formula>$B$54&gt;0</formula>
    </cfRule>
  </conditionalFormatting>
  <conditionalFormatting sqref="E55">
    <cfRule type="expression" dxfId="342" priority="104">
      <formula>$B$55&gt;0</formula>
    </cfRule>
  </conditionalFormatting>
  <conditionalFormatting sqref="E56">
    <cfRule type="expression" dxfId="341" priority="103">
      <formula>$B$56&gt;0</formula>
    </cfRule>
  </conditionalFormatting>
  <conditionalFormatting sqref="E57">
    <cfRule type="expression" dxfId="340" priority="102">
      <formula>$B$57&gt;0</formula>
    </cfRule>
  </conditionalFormatting>
  <conditionalFormatting sqref="E58">
    <cfRule type="expression" dxfId="339" priority="101">
      <formula>$B$58&gt;0</formula>
    </cfRule>
  </conditionalFormatting>
  <conditionalFormatting sqref="E59">
    <cfRule type="expression" dxfId="338" priority="100">
      <formula>$B$59&gt;0</formula>
    </cfRule>
  </conditionalFormatting>
  <conditionalFormatting sqref="E60">
    <cfRule type="expression" dxfId="337" priority="99">
      <formula>$B$60&gt;0</formula>
    </cfRule>
  </conditionalFormatting>
  <conditionalFormatting sqref="E61">
    <cfRule type="expression" dxfId="336" priority="98">
      <formula>$B$61&gt;0</formula>
    </cfRule>
  </conditionalFormatting>
  <conditionalFormatting sqref="E62">
    <cfRule type="expression" dxfId="335" priority="97">
      <formula>$B$62&gt;0</formula>
    </cfRule>
  </conditionalFormatting>
  <conditionalFormatting sqref="E63">
    <cfRule type="expression" dxfId="334" priority="96">
      <formula>$B$63&gt;0</formula>
    </cfRule>
  </conditionalFormatting>
  <conditionalFormatting sqref="E64">
    <cfRule type="expression" dxfId="333" priority="95">
      <formula>$B$64&gt;0</formula>
    </cfRule>
  </conditionalFormatting>
  <conditionalFormatting sqref="E65">
    <cfRule type="expression" dxfId="332" priority="94">
      <formula>$B$65&gt;0</formula>
    </cfRule>
  </conditionalFormatting>
  <conditionalFormatting sqref="E66">
    <cfRule type="expression" dxfId="331" priority="93">
      <formula>$B$66&gt;0</formula>
    </cfRule>
  </conditionalFormatting>
  <conditionalFormatting sqref="E67">
    <cfRule type="expression" dxfId="330" priority="92">
      <formula>$B$67&gt;0</formula>
    </cfRule>
  </conditionalFormatting>
  <conditionalFormatting sqref="E68">
    <cfRule type="expression" dxfId="329" priority="91">
      <formula>$B$68&gt;0</formula>
    </cfRule>
  </conditionalFormatting>
  <conditionalFormatting sqref="E69">
    <cfRule type="expression" dxfId="328" priority="90">
      <formula>$B$69&gt;0</formula>
    </cfRule>
  </conditionalFormatting>
  <conditionalFormatting sqref="E70">
    <cfRule type="expression" dxfId="327" priority="89">
      <formula>$B$70&gt;0</formula>
    </cfRule>
  </conditionalFormatting>
  <conditionalFormatting sqref="E71">
    <cfRule type="expression" dxfId="326" priority="88">
      <formula>$B$71&gt;0</formula>
    </cfRule>
  </conditionalFormatting>
  <conditionalFormatting sqref="E72">
    <cfRule type="expression" dxfId="325" priority="87">
      <formula>$B$72&gt;0</formula>
    </cfRule>
  </conditionalFormatting>
  <conditionalFormatting sqref="E73">
    <cfRule type="expression" dxfId="324" priority="86">
      <formula>$B$73&gt;0</formula>
    </cfRule>
  </conditionalFormatting>
  <conditionalFormatting sqref="E40">
    <cfRule type="cellIs" dxfId="323" priority="85" operator="greaterThan">
      <formula>2</formula>
    </cfRule>
  </conditionalFormatting>
  <conditionalFormatting sqref="E41">
    <cfRule type="expression" dxfId="322" priority="84">
      <formula>$B$41&gt;0</formula>
    </cfRule>
  </conditionalFormatting>
  <conditionalFormatting sqref="E41">
    <cfRule type="cellIs" dxfId="321" priority="83" operator="greaterThan">
      <formula>2</formula>
    </cfRule>
  </conditionalFormatting>
  <conditionalFormatting sqref="E42">
    <cfRule type="expression" dxfId="320" priority="82">
      <formula>$B$42&gt;0</formula>
    </cfRule>
  </conditionalFormatting>
  <conditionalFormatting sqref="E42">
    <cfRule type="cellIs" dxfId="319" priority="81" operator="greaterThan">
      <formula>2</formula>
    </cfRule>
  </conditionalFormatting>
  <conditionalFormatting sqref="E43">
    <cfRule type="expression" dxfId="318" priority="80">
      <formula>$B$43&gt;0</formula>
    </cfRule>
  </conditionalFormatting>
  <conditionalFormatting sqref="E43">
    <cfRule type="cellIs" dxfId="317" priority="79" operator="greaterThan">
      <formula>2</formula>
    </cfRule>
  </conditionalFormatting>
  <conditionalFormatting sqref="E44">
    <cfRule type="expression" dxfId="316" priority="78">
      <formula>$B$44&gt;0</formula>
    </cfRule>
  </conditionalFormatting>
  <conditionalFormatting sqref="E44">
    <cfRule type="cellIs" dxfId="315" priority="77" operator="greaterThan">
      <formula>2</formula>
    </cfRule>
  </conditionalFormatting>
  <conditionalFormatting sqref="E45">
    <cfRule type="expression" dxfId="314" priority="76">
      <formula>$B$45&gt;0</formula>
    </cfRule>
  </conditionalFormatting>
  <conditionalFormatting sqref="E45">
    <cfRule type="cellIs" dxfId="313" priority="75" operator="greaterThan">
      <formula>2</formula>
    </cfRule>
  </conditionalFormatting>
  <conditionalFormatting sqref="E46">
    <cfRule type="expression" dxfId="312" priority="74">
      <formula>$B$46&gt;0</formula>
    </cfRule>
  </conditionalFormatting>
  <conditionalFormatting sqref="E46">
    <cfRule type="cellIs" dxfId="311" priority="73" operator="greaterThan">
      <formula>2</formula>
    </cfRule>
  </conditionalFormatting>
  <conditionalFormatting sqref="E47">
    <cfRule type="cellIs" dxfId="310" priority="72" operator="greaterThan">
      <formula>2</formula>
    </cfRule>
  </conditionalFormatting>
  <conditionalFormatting sqref="E48">
    <cfRule type="cellIs" dxfId="309" priority="71" operator="greaterThan">
      <formula>2</formula>
    </cfRule>
  </conditionalFormatting>
  <conditionalFormatting sqref="E49">
    <cfRule type="cellIs" dxfId="308" priority="70" operator="greaterThan">
      <formula>2</formula>
    </cfRule>
  </conditionalFormatting>
  <conditionalFormatting sqref="E50">
    <cfRule type="cellIs" dxfId="307" priority="69" operator="greaterThan">
      <formula>2</formula>
    </cfRule>
  </conditionalFormatting>
  <conditionalFormatting sqref="E51">
    <cfRule type="cellIs" dxfId="306" priority="68" operator="greaterThan">
      <formula>2</formula>
    </cfRule>
  </conditionalFormatting>
  <conditionalFormatting sqref="E52">
    <cfRule type="cellIs" dxfId="305" priority="67" operator="greaterThan">
      <formula>2</formula>
    </cfRule>
  </conditionalFormatting>
  <conditionalFormatting sqref="E53">
    <cfRule type="cellIs" dxfId="304" priority="66" operator="greaterThan">
      <formula>2</formula>
    </cfRule>
  </conditionalFormatting>
  <conditionalFormatting sqref="E54">
    <cfRule type="cellIs" dxfId="303" priority="65" operator="greaterThan">
      <formula>2</formula>
    </cfRule>
  </conditionalFormatting>
  <conditionalFormatting sqref="E55">
    <cfRule type="cellIs" dxfId="302" priority="64" operator="greaterThan">
      <formula>2</formula>
    </cfRule>
  </conditionalFormatting>
  <conditionalFormatting sqref="E56">
    <cfRule type="cellIs" dxfId="301" priority="63" operator="greaterThan">
      <formula>2</formula>
    </cfRule>
  </conditionalFormatting>
  <conditionalFormatting sqref="E57">
    <cfRule type="cellIs" dxfId="300" priority="62" operator="greaterThan">
      <formula>2</formula>
    </cfRule>
  </conditionalFormatting>
  <conditionalFormatting sqref="E58">
    <cfRule type="cellIs" dxfId="299" priority="61" operator="greaterThan">
      <formula>2</formula>
    </cfRule>
  </conditionalFormatting>
  <conditionalFormatting sqref="E59">
    <cfRule type="cellIs" dxfId="298" priority="60" operator="greaterThan">
      <formula>2</formula>
    </cfRule>
  </conditionalFormatting>
  <conditionalFormatting sqref="E60">
    <cfRule type="cellIs" dxfId="297" priority="59" operator="greaterThan">
      <formula>2</formula>
    </cfRule>
  </conditionalFormatting>
  <conditionalFormatting sqref="E61">
    <cfRule type="cellIs" dxfId="296" priority="58" operator="greaterThan">
      <formula>2</formula>
    </cfRule>
  </conditionalFormatting>
  <conditionalFormatting sqref="E62">
    <cfRule type="cellIs" dxfId="295" priority="57" operator="greaterThan">
      <formula>2</formula>
    </cfRule>
  </conditionalFormatting>
  <conditionalFormatting sqref="E63">
    <cfRule type="cellIs" dxfId="294" priority="56" operator="greaterThan">
      <formula>2</formula>
    </cfRule>
  </conditionalFormatting>
  <conditionalFormatting sqref="E64">
    <cfRule type="cellIs" dxfId="293" priority="55" operator="greaterThan">
      <formula>2</formula>
    </cfRule>
  </conditionalFormatting>
  <conditionalFormatting sqref="E65">
    <cfRule type="cellIs" dxfId="292" priority="54" operator="greaterThan">
      <formula>2</formula>
    </cfRule>
  </conditionalFormatting>
  <conditionalFormatting sqref="E66">
    <cfRule type="cellIs" dxfId="291" priority="53" operator="greaterThan">
      <formula>2</formula>
    </cfRule>
  </conditionalFormatting>
  <conditionalFormatting sqref="E67">
    <cfRule type="cellIs" dxfId="290" priority="52" operator="greaterThan">
      <formula>2</formula>
    </cfRule>
  </conditionalFormatting>
  <conditionalFormatting sqref="E68">
    <cfRule type="cellIs" dxfId="289" priority="51" operator="greaterThan">
      <formula>2</formula>
    </cfRule>
  </conditionalFormatting>
  <conditionalFormatting sqref="E69">
    <cfRule type="cellIs" dxfId="288" priority="50" operator="greaterThan">
      <formula>2</formula>
    </cfRule>
  </conditionalFormatting>
  <conditionalFormatting sqref="E70">
    <cfRule type="cellIs" dxfId="287" priority="49" operator="greaterThan">
      <formula>2</formula>
    </cfRule>
  </conditionalFormatting>
  <conditionalFormatting sqref="E71">
    <cfRule type="cellIs" dxfId="286" priority="48" operator="greaterThan">
      <formula>2</formula>
    </cfRule>
  </conditionalFormatting>
  <conditionalFormatting sqref="E72">
    <cfRule type="cellIs" dxfId="285" priority="47" operator="greaterThan">
      <formula>2</formula>
    </cfRule>
  </conditionalFormatting>
  <conditionalFormatting sqref="E73">
    <cfRule type="cellIs" dxfId="284" priority="46" operator="greaterThan">
      <formula>2</formula>
    </cfRule>
  </conditionalFormatting>
  <conditionalFormatting sqref="D44">
    <cfRule type="expression" dxfId="283" priority="45">
      <formula>$B$44&gt;0</formula>
    </cfRule>
  </conditionalFormatting>
  <conditionalFormatting sqref="D45">
    <cfRule type="expression" dxfId="282" priority="44">
      <formula>$B$45&gt;0</formula>
    </cfRule>
  </conditionalFormatting>
  <conditionalFormatting sqref="D46">
    <cfRule type="expression" dxfId="281" priority="43">
      <formula>$B$46&gt;0</formula>
    </cfRule>
  </conditionalFormatting>
  <conditionalFormatting sqref="D47">
    <cfRule type="expression" dxfId="280" priority="42">
      <formula>$B$47&gt;0</formula>
    </cfRule>
  </conditionalFormatting>
  <conditionalFormatting sqref="D48">
    <cfRule type="expression" dxfId="279" priority="41">
      <formula>$B$48&gt;0</formula>
    </cfRule>
  </conditionalFormatting>
  <conditionalFormatting sqref="D49">
    <cfRule type="expression" dxfId="278" priority="40">
      <formula>$B$49&gt;0</formula>
    </cfRule>
  </conditionalFormatting>
  <conditionalFormatting sqref="D50">
    <cfRule type="expression" dxfId="277" priority="39">
      <formula>$B$50&gt;0</formula>
    </cfRule>
  </conditionalFormatting>
  <conditionalFormatting sqref="D51">
    <cfRule type="expression" dxfId="276" priority="38">
      <formula>$B$51&gt;0</formula>
    </cfRule>
  </conditionalFormatting>
  <conditionalFormatting sqref="D52">
    <cfRule type="expression" dxfId="275" priority="37">
      <formula>$B$52&gt;0</formula>
    </cfRule>
  </conditionalFormatting>
  <conditionalFormatting sqref="D53">
    <cfRule type="expression" dxfId="274" priority="36">
      <formula>$B$53&gt;0</formula>
    </cfRule>
  </conditionalFormatting>
  <conditionalFormatting sqref="D54">
    <cfRule type="expression" dxfId="273" priority="35">
      <formula>$B$54&gt;0</formula>
    </cfRule>
  </conditionalFormatting>
  <conditionalFormatting sqref="D55">
    <cfRule type="expression" dxfId="272" priority="34">
      <formula>$B$55&gt;0</formula>
    </cfRule>
  </conditionalFormatting>
  <conditionalFormatting sqref="D56">
    <cfRule type="expression" dxfId="271" priority="33">
      <formula>$B$56&gt;0</formula>
    </cfRule>
  </conditionalFormatting>
  <conditionalFormatting sqref="D57">
    <cfRule type="expression" dxfId="270" priority="32">
      <formula>$B$57&gt;0</formula>
    </cfRule>
  </conditionalFormatting>
  <conditionalFormatting sqref="D58">
    <cfRule type="expression" dxfId="269" priority="31">
      <formula>$B$58&gt;0</formula>
    </cfRule>
  </conditionalFormatting>
  <conditionalFormatting sqref="D59">
    <cfRule type="expression" dxfId="268" priority="30">
      <formula>$B$59&gt;0</formula>
    </cfRule>
  </conditionalFormatting>
  <conditionalFormatting sqref="D60">
    <cfRule type="expression" dxfId="267" priority="29">
      <formula>$B$60&gt;0</formula>
    </cfRule>
  </conditionalFormatting>
  <conditionalFormatting sqref="D61">
    <cfRule type="expression" dxfId="266" priority="28">
      <formula>$B$61&gt;0</formula>
    </cfRule>
  </conditionalFormatting>
  <conditionalFormatting sqref="D62">
    <cfRule type="expression" dxfId="265" priority="27">
      <formula>$B$62&gt;0</formula>
    </cfRule>
  </conditionalFormatting>
  <conditionalFormatting sqref="D63">
    <cfRule type="expression" dxfId="264" priority="26">
      <formula>$B$63&gt;0</formula>
    </cfRule>
  </conditionalFormatting>
  <conditionalFormatting sqref="D64">
    <cfRule type="expression" dxfId="263" priority="25">
      <formula>$B$64&gt;0</formula>
    </cfRule>
  </conditionalFormatting>
  <conditionalFormatting sqref="D65">
    <cfRule type="expression" dxfId="262" priority="24">
      <formula>$B$65&gt;0</formula>
    </cfRule>
  </conditionalFormatting>
  <conditionalFormatting sqref="D66">
    <cfRule type="expression" dxfId="261" priority="23">
      <formula>$B$66&gt;0</formula>
    </cfRule>
  </conditionalFormatting>
  <conditionalFormatting sqref="D67">
    <cfRule type="expression" dxfId="260" priority="22">
      <formula>$B$67&gt;0</formula>
    </cfRule>
  </conditionalFormatting>
  <conditionalFormatting sqref="D68">
    <cfRule type="expression" dxfId="259" priority="21">
      <formula>$B$68&gt;0</formula>
    </cfRule>
  </conditionalFormatting>
  <conditionalFormatting sqref="D69">
    <cfRule type="expression" dxfId="258" priority="20">
      <formula>$B$69&gt;0</formula>
    </cfRule>
  </conditionalFormatting>
  <conditionalFormatting sqref="D70">
    <cfRule type="expression" dxfId="257" priority="19">
      <formula>$B$70&gt;0</formula>
    </cfRule>
  </conditionalFormatting>
  <conditionalFormatting sqref="D71">
    <cfRule type="expression" dxfId="256" priority="18">
      <formula>$B$71&gt;0</formula>
    </cfRule>
  </conditionalFormatting>
  <conditionalFormatting sqref="D72">
    <cfRule type="expression" dxfId="255" priority="17">
      <formula>$B$72&gt;0</formula>
    </cfRule>
  </conditionalFormatting>
  <conditionalFormatting sqref="D73">
    <cfRule type="expression" dxfId="254" priority="15">
      <formula>$B$73&gt;0</formula>
    </cfRule>
  </conditionalFormatting>
  <conditionalFormatting sqref="B20:B23">
    <cfRule type="expression" dxfId="253" priority="14">
      <formula>$B$7&gt;=20</formula>
    </cfRule>
  </conditionalFormatting>
  <conditionalFormatting sqref="B24:B28">
    <cfRule type="expression" dxfId="252" priority="13">
      <formula>$B$7&gt;=25</formula>
    </cfRule>
  </conditionalFormatting>
  <conditionalFormatting sqref="B29:B36">
    <cfRule type="expression" dxfId="251" priority="12">
      <formula>$B$7&gt;=30</formula>
    </cfRule>
  </conditionalFormatting>
  <conditionalFormatting sqref="B22">
    <cfRule type="expression" dxfId="250" priority="11">
      <formula>$B$5&lt;2</formula>
    </cfRule>
  </conditionalFormatting>
  <conditionalFormatting sqref="B23">
    <cfRule type="expression" dxfId="249" priority="10">
      <formula>$B$5&lt;3</formula>
    </cfRule>
  </conditionalFormatting>
  <conditionalFormatting sqref="B26">
    <cfRule type="expression" dxfId="248" priority="9">
      <formula>$B$5&lt;2</formula>
    </cfRule>
  </conditionalFormatting>
  <conditionalFormatting sqref="B27">
    <cfRule type="expression" dxfId="247" priority="8">
      <formula>$B$5&lt;3</formula>
    </cfRule>
  </conditionalFormatting>
  <conditionalFormatting sqref="B28">
    <cfRule type="expression" dxfId="246" priority="7">
      <formula>$B$5&lt;4</formula>
    </cfRule>
  </conditionalFormatting>
  <conditionalFormatting sqref="B31">
    <cfRule type="expression" dxfId="245" priority="6">
      <formula>$B$5&lt;2</formula>
    </cfRule>
  </conditionalFormatting>
  <conditionalFormatting sqref="B32">
    <cfRule type="expression" dxfId="244" priority="5">
      <formula>$B$5&lt;3</formula>
    </cfRule>
  </conditionalFormatting>
  <conditionalFormatting sqref="B33">
    <cfRule type="expression" dxfId="243" priority="4">
      <formula>$B$5&lt;4</formula>
    </cfRule>
  </conditionalFormatting>
  <conditionalFormatting sqref="B34">
    <cfRule type="expression" dxfId="242" priority="3">
      <formula>$B$5&lt;5</formula>
    </cfRule>
  </conditionalFormatting>
  <conditionalFormatting sqref="B35">
    <cfRule type="expression" dxfId="241" priority="2">
      <formula>$B$5&lt;6</formula>
    </cfRule>
  </conditionalFormatting>
  <conditionalFormatting sqref="B36">
    <cfRule type="expression" dxfId="240" priority="1">
      <formula>$B$5&lt;7</formula>
    </cfRule>
  </conditionalFormatting>
  <printOptions horizontalCentered="1" verticalCentered="1"/>
  <pageMargins left="0.70866141732283472" right="0.70866141732283472" top="0.74803149606299213" bottom="0.74803149606299213" header="0.31496062992125984" footer="0.31496062992125984"/>
  <pageSetup paperSize="9" scale="83" orientation="portrait" r:id="rId1"/>
  <headerFooter>
    <oddHeader>&amp;R⑦一般住宅</oddHeader>
  </headerFooter>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0000000}">
          <x14:formula1>
            <xm:f>表1!$C$4:$I$4</xm:f>
          </x14:formula1>
          <xm:sqref>B7 B40:B73</xm:sqref>
        </x14:dataValidation>
        <x14:dataValidation type="list" allowBlank="1" showInputMessage="1" showErrorMessage="1" xr:uid="{00000000-0002-0000-0100-000001000000}">
          <x14:formula1>
            <xm:f>表1!$B$34:$B$36</xm:f>
          </x14:formula1>
          <xm:sqref>B8</xm:sqref>
        </x14:dataValidation>
        <x14:dataValidation type="list" allowBlank="1" showInputMessage="1" showErrorMessage="1" xr:uid="{00000000-0002-0000-0100-000002000000}">
          <x14:formula1>
            <xm:f>表2!$E$19:$E$20</xm:f>
          </x14:formula1>
          <xm:sqref>B9</xm:sqref>
        </x14:dataValidation>
        <x14:dataValidation type="list" allowBlank="1" showInputMessage="1" showErrorMessage="1" xr:uid="{00000000-0002-0000-0100-000003000000}">
          <x14:formula1>
            <xm:f>表2!$E$23:$E$25</xm:f>
          </x14:formula1>
          <xm:sqref>B2</xm:sqref>
        </x14:dataValidation>
        <x14:dataValidation type="list" allowBlank="1" showInputMessage="1" showErrorMessage="1" xr:uid="{00000000-0002-0000-0100-000004000000}">
          <x14:formula1>
            <xm:f>表2!$E$3:$E$8</xm:f>
          </x14:formula1>
          <xm:sqref>C40:C73</xm:sqref>
        </x14:dataValidation>
        <x14:dataValidation type="list" allowBlank="1" showInputMessage="1" showErrorMessage="1" xr:uid="{00000000-0002-0000-0100-000005000000}">
          <x14:formula1>
            <xm:f>表1!$B$5:$B$19</xm:f>
          </x14:formula1>
          <xm:sqref>A56:A69</xm:sqref>
        </x14:dataValidation>
        <x14:dataValidation type="list" allowBlank="1" showInputMessage="1" showErrorMessage="1" xr:uid="{00000000-0002-0000-0100-000006000000}">
          <x14:formula1>
            <xm:f>表1!$B$7:$B$26</xm:f>
          </x14:formula1>
          <xm:sqref>A70:A73</xm:sqref>
        </x14:dataValidation>
        <x14:dataValidation type="list" allowBlank="1" showInputMessage="1" showErrorMessage="1" xr:uid="{00000000-0002-0000-0100-000007000000}">
          <x14:formula1>
            <xm:f>表1!$B$5:$B$26</xm:f>
          </x14:formula1>
          <xm:sqref>A40:A55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383FF-524D-44FE-B5C0-C50618F8EB38}">
  <sheetPr>
    <pageSetUpPr fitToPage="1"/>
  </sheetPr>
  <dimension ref="A1:H62"/>
  <sheetViews>
    <sheetView workbookViewId="0">
      <selection activeCell="E5" sqref="E5"/>
    </sheetView>
  </sheetViews>
  <sheetFormatPr defaultRowHeight="13.5"/>
  <cols>
    <col min="1" max="2" width="15.625" style="26" customWidth="1"/>
    <col min="3" max="3" width="10.625" style="25" customWidth="1"/>
    <col min="4" max="5" width="15.625" style="26" customWidth="1"/>
    <col min="6" max="6" width="9" style="26" hidden="1" customWidth="1"/>
    <col min="7" max="7" width="11.75" style="26" hidden="1" customWidth="1"/>
    <col min="8" max="8" width="20.625" style="26" customWidth="1"/>
    <col min="9" max="16384" width="9" style="26"/>
  </cols>
  <sheetData>
    <row r="1" spans="1:8" ht="20.100000000000001" customHeight="1" thickBot="1">
      <c r="A1" s="15"/>
      <c r="B1" s="24" t="s">
        <v>82</v>
      </c>
      <c r="D1" s="177" t="s">
        <v>97</v>
      </c>
      <c r="E1" s="177"/>
    </row>
    <row r="2" spans="1:8">
      <c r="A2" s="27" t="s">
        <v>45</v>
      </c>
      <c r="B2" s="28">
        <v>2</v>
      </c>
      <c r="C2" s="29" t="s">
        <v>46</v>
      </c>
      <c r="F2" s="30">
        <f>VLOOKUP(B2,表2!E23:F25,2,0)</f>
        <v>5</v>
      </c>
    </row>
    <row r="3" spans="1:8">
      <c r="A3" s="31" t="s">
        <v>47</v>
      </c>
      <c r="B3" s="32">
        <v>0.4</v>
      </c>
      <c r="C3" s="33" t="s">
        <v>48</v>
      </c>
      <c r="H3" s="119"/>
    </row>
    <row r="4" spans="1:8" ht="14.25" thickBot="1">
      <c r="A4" s="34" t="s">
        <v>43</v>
      </c>
      <c r="B4" s="35">
        <v>8</v>
      </c>
      <c r="C4" s="36" t="s">
        <v>41</v>
      </c>
      <c r="H4" s="119"/>
    </row>
    <row r="5" spans="1:8" ht="5.0999999999999996" customHeight="1">
      <c r="A5" s="46"/>
      <c r="B5" s="143"/>
      <c r="C5" s="46"/>
      <c r="H5" s="119"/>
    </row>
    <row r="6" spans="1:8">
      <c r="A6" s="37" t="s">
        <v>44</v>
      </c>
      <c r="B6" s="144">
        <f>IFERROR(VLOOKUP(B4,表2!B3:C32,2,FALSE),"")</f>
        <v>3</v>
      </c>
      <c r="C6" s="39" t="s">
        <v>42</v>
      </c>
      <c r="H6" s="119"/>
    </row>
    <row r="7" spans="1:8">
      <c r="A7" s="37" t="s">
        <v>66</v>
      </c>
      <c r="B7" s="144">
        <f>IFERROR((VLOOKUP(B6,表2!E2:G15,3,FALSE)),"")</f>
        <v>20</v>
      </c>
      <c r="C7" s="39" t="s">
        <v>56</v>
      </c>
      <c r="H7" s="119"/>
    </row>
    <row r="8" spans="1:8" ht="5.0999999999999996" customHeight="1" thickBot="1">
      <c r="A8" s="145"/>
      <c r="B8" s="146"/>
      <c r="C8" s="82"/>
      <c r="H8" s="119"/>
    </row>
    <row r="9" spans="1:8" ht="14.25" thickBot="1">
      <c r="A9" s="27" t="s">
        <v>67</v>
      </c>
      <c r="B9" s="147">
        <v>20</v>
      </c>
      <c r="C9" s="41" t="s">
        <v>40</v>
      </c>
      <c r="H9" s="119"/>
    </row>
    <row r="10" spans="1:8">
      <c r="A10" s="43" t="s">
        <v>65</v>
      </c>
      <c r="B10" s="44" t="s">
        <v>37</v>
      </c>
      <c r="C10" s="46"/>
      <c r="D10" s="46"/>
      <c r="E10" s="46"/>
      <c r="F10" s="30">
        <f>VLOOKUP(B10,表1!$B$34:$D$36,2,0)</f>
        <v>5</v>
      </c>
      <c r="H10" s="119"/>
    </row>
    <row r="11" spans="1:8" ht="14.25" thickBot="1">
      <c r="A11" s="47" t="s">
        <v>53</v>
      </c>
      <c r="B11" s="48" t="s">
        <v>54</v>
      </c>
      <c r="C11" s="46"/>
      <c r="D11" s="46"/>
      <c r="E11" s="46"/>
      <c r="F11" s="30">
        <f>IF(B11="有",1,0)</f>
        <v>1</v>
      </c>
      <c r="H11" s="119"/>
    </row>
    <row r="12" spans="1:8" ht="5.0999999999999996" customHeight="1" thickBot="1">
      <c r="B12" s="25"/>
      <c r="C12" s="26"/>
      <c r="H12" s="119"/>
    </row>
    <row r="13" spans="1:8" ht="40.5" customHeight="1">
      <c r="A13" s="49" t="s">
        <v>98</v>
      </c>
      <c r="B13" s="50">
        <v>39.799999999999997</v>
      </c>
      <c r="C13" s="51" t="s">
        <v>3</v>
      </c>
      <c r="D13" s="52" t="s">
        <v>1</v>
      </c>
      <c r="E13" s="53" t="s">
        <v>81</v>
      </c>
      <c r="F13" s="54" t="s">
        <v>72</v>
      </c>
      <c r="G13" s="55" t="s">
        <v>0</v>
      </c>
      <c r="H13" s="149"/>
    </row>
    <row r="14" spans="1:8">
      <c r="A14" s="56">
        <v>13</v>
      </c>
      <c r="B14" s="57">
        <v>7</v>
      </c>
      <c r="C14" s="58" t="s">
        <v>3</v>
      </c>
      <c r="D14" s="150"/>
      <c r="E14" s="151"/>
      <c r="H14" s="119"/>
    </row>
    <row r="15" spans="1:8">
      <c r="A15" s="61" t="s">
        <v>58</v>
      </c>
      <c r="B15" s="62">
        <v>7</v>
      </c>
      <c r="C15" s="63" t="s">
        <v>3</v>
      </c>
      <c r="D15" s="152">
        <f>IF(ISBLANK(B15),"",IFERROR(((0.0126+(0.01739-0.1087*(F15/1000))/SQRT(E15))*B15/(F15/1000)*E15^2/(2*9.8)),"　"))</f>
        <v>1.5977572290431019</v>
      </c>
      <c r="E15" s="153">
        <f>IF(ISBLANK(B15),"",IFERROR((G15/1000/60)/((F15/1000)^2*PI()/4),"  "))</f>
        <v>1.5067923606333291</v>
      </c>
      <c r="F15" s="66">
        <f>$A$14</f>
        <v>13</v>
      </c>
      <c r="G15" s="30">
        <f>表2!$F3</f>
        <v>12</v>
      </c>
      <c r="H15" s="119"/>
    </row>
    <row r="16" spans="1:8">
      <c r="A16" s="61" t="s">
        <v>59</v>
      </c>
      <c r="B16" s="62"/>
      <c r="C16" s="63" t="s">
        <v>3</v>
      </c>
      <c r="D16" s="152" t="str">
        <f>IF(ISBLANK(B16),"",IFERROR(((0.0126+(0.01739-0.1087*(F16/1000))/SQRT(E16))*B16/(F16/1000)*E16^2/(2*9.8)),"　"))</f>
        <v/>
      </c>
      <c r="E16" s="153" t="str">
        <f>IF(ISBLANK(B16),"",IFERROR((G16/1000/60)/((F16/1000)^2*PI()/4),"  "))</f>
        <v/>
      </c>
      <c r="F16" s="66">
        <f>$A$14</f>
        <v>13</v>
      </c>
      <c r="G16" s="30">
        <f>表2!$F4</f>
        <v>24</v>
      </c>
      <c r="H16" s="119"/>
    </row>
    <row r="17" spans="1:8">
      <c r="A17" s="67" t="s">
        <v>60</v>
      </c>
      <c r="B17" s="68"/>
      <c r="C17" s="69" t="s">
        <v>3</v>
      </c>
      <c r="D17" s="154" t="str">
        <f>IF(ISBLANK(B17),"",IFERROR(((0.0126+(0.01739-0.1087*(F17/1000))/SQRT(E17))*B17/(F17/1000)*E17^2/(2*9.8)),"　"))</f>
        <v/>
      </c>
      <c r="E17" s="155" t="str">
        <f>IF(ISBLANK(B17),"",IFERROR((G17/1000/60)/((F17/1000)^2*PI()/4),"  "))</f>
        <v/>
      </c>
      <c r="F17" s="66">
        <f>$A$14</f>
        <v>13</v>
      </c>
      <c r="G17" s="30">
        <f>表2!$F5</f>
        <v>36</v>
      </c>
      <c r="H17" s="119"/>
    </row>
    <row r="18" spans="1:8">
      <c r="A18" s="56">
        <v>16</v>
      </c>
      <c r="B18" s="175"/>
      <c r="C18" s="58" t="s">
        <v>3</v>
      </c>
      <c r="D18" s="157"/>
      <c r="E18" s="158"/>
      <c r="F18" s="72"/>
      <c r="H18" s="119"/>
    </row>
    <row r="19" spans="1:8">
      <c r="A19" s="61" t="s">
        <v>58</v>
      </c>
      <c r="B19" s="62"/>
      <c r="C19" s="63" t="s">
        <v>3</v>
      </c>
      <c r="D19" s="152" t="str">
        <f>IF(ISBLANK(B19),"",IFERROR(((0.0126+(0.01739-0.1087*(F19/1000))/SQRT(E19))*B19/(F19/1000)*E19^2/(2*9.8)),"　"))</f>
        <v/>
      </c>
      <c r="E19" s="153" t="str">
        <f>IF(ISBLANK(B19),"",IFERROR((G19/1000/60)/((F19/1000)^2*PI()/4),"  "))</f>
        <v/>
      </c>
      <c r="F19" s="66">
        <f>$A$18</f>
        <v>16</v>
      </c>
      <c r="G19" s="30">
        <f>表2!$F3</f>
        <v>12</v>
      </c>
      <c r="H19" s="119"/>
    </row>
    <row r="20" spans="1:8">
      <c r="A20" s="61" t="s">
        <v>59</v>
      </c>
      <c r="B20" s="62"/>
      <c r="C20" s="63" t="s">
        <v>3</v>
      </c>
      <c r="D20" s="152" t="str">
        <f>IF(ISBLANK(B20),"",IFERROR(((0.0126+(0.01739-0.1087*(F20/1000))/SQRT(E20))*B20/(F20/1000)*E20^2/(2*9.8)),"　"))</f>
        <v/>
      </c>
      <c r="E20" s="153" t="str">
        <f>IF(ISBLANK(B20),"",IFERROR((G20/1000/60)/((F20/1000)^2*PI()/4),"  "))</f>
        <v/>
      </c>
      <c r="F20" s="66">
        <f>$A$18</f>
        <v>16</v>
      </c>
      <c r="G20" s="30">
        <f>表2!$F4</f>
        <v>24</v>
      </c>
      <c r="H20" s="119"/>
    </row>
    <row r="21" spans="1:8">
      <c r="A21" s="67" t="s">
        <v>60</v>
      </c>
      <c r="B21" s="68"/>
      <c r="C21" s="69" t="s">
        <v>3</v>
      </c>
      <c r="D21" s="154" t="str">
        <f>IF(ISBLANK(B21),"",IFERROR(((0.0126+(0.01739-0.1087*(F21/1000))/SQRT(E21))*B21/(F21/1000)*E21^2/(2*9.8)),"　"))</f>
        <v/>
      </c>
      <c r="E21" s="155" t="str">
        <f>IF(ISBLANK(B21),"",IFERROR((G21/1000/60)/((F21/1000)^2*PI()/4),"  "))</f>
        <v/>
      </c>
      <c r="F21" s="66">
        <f>$A$18</f>
        <v>16</v>
      </c>
      <c r="G21" s="30">
        <f>表2!$F5</f>
        <v>36</v>
      </c>
      <c r="H21" s="119"/>
    </row>
    <row r="22" spans="1:8">
      <c r="A22" s="56">
        <v>20</v>
      </c>
      <c r="B22" s="57">
        <f>2.5+1+8+7.2+0.7+10.5+2.9</f>
        <v>32.799999999999997</v>
      </c>
      <c r="C22" s="58" t="s">
        <v>3</v>
      </c>
      <c r="D22" s="157"/>
      <c r="E22" s="158"/>
      <c r="F22" s="72"/>
      <c r="H22" s="119"/>
    </row>
    <row r="23" spans="1:8">
      <c r="A23" s="61" t="s">
        <v>58</v>
      </c>
      <c r="B23" s="62"/>
      <c r="C23" s="63" t="s">
        <v>3</v>
      </c>
      <c r="D23" s="152" t="str">
        <f>IF(ISBLANK(B23),"",IFERROR(((0.0126+(0.01739-0.1087*(F23/1000))/SQRT(E23))*B23/(F23/1000)*E23^2/(2*9.8)),"　"))</f>
        <v/>
      </c>
      <c r="E23" s="153" t="str">
        <f>IF(ISBLANK(B23),"",IFERROR((G23/1000/60)/((F23/1000)^2*PI()/4),"  "))</f>
        <v/>
      </c>
      <c r="F23" s="66">
        <f>$A$22</f>
        <v>20</v>
      </c>
      <c r="G23" s="30">
        <f>表2!$F3</f>
        <v>12</v>
      </c>
      <c r="H23" s="119"/>
    </row>
    <row r="24" spans="1:8">
      <c r="A24" s="61" t="s">
        <v>59</v>
      </c>
      <c r="B24" s="62"/>
      <c r="C24" s="63" t="s">
        <v>3</v>
      </c>
      <c r="D24" s="152" t="str">
        <f>IF(ISBLANK(B24),"",IFERROR(((0.0126+(0.01739-0.1087*(F24/1000))/SQRT(E24))*B24/(F24/1000)*E24^2/(2*9.8)),"　"))</f>
        <v/>
      </c>
      <c r="E24" s="153" t="str">
        <f>IF(ISBLANK(B24),"",IFERROR((G24/1000/60)/((F24/1000)^2*PI()/4),"  "))</f>
        <v/>
      </c>
      <c r="F24" s="66">
        <f>$A$22</f>
        <v>20</v>
      </c>
      <c r="G24" s="30">
        <f>表2!$F4</f>
        <v>24</v>
      </c>
      <c r="H24" s="119"/>
    </row>
    <row r="25" spans="1:8">
      <c r="A25" s="67" t="s">
        <v>60</v>
      </c>
      <c r="B25" s="68">
        <v>32.799999999999997</v>
      </c>
      <c r="C25" s="69" t="s">
        <v>3</v>
      </c>
      <c r="D25" s="154">
        <f>IF(ISBLANK(B25),"",IFERROR(((0.0126+(0.01739-0.1087*(F25/1000))/SQRT(E25))*B25/(F25/1000)*E25^2/(2*9.8)),"　"))</f>
        <v>7.2059682532839009</v>
      </c>
      <c r="E25" s="155">
        <f>IF(ISBLANK(B25),"",IFERROR((G25/1000/60)/((F25/1000)^2*PI()/4),"  "))</f>
        <v>1.909859317102744</v>
      </c>
      <c r="F25" s="66">
        <f>$A$22</f>
        <v>20</v>
      </c>
      <c r="G25" s="30">
        <f>表2!$F5</f>
        <v>36</v>
      </c>
      <c r="H25" s="119"/>
    </row>
    <row r="26" spans="1:8">
      <c r="A26" s="56">
        <v>25</v>
      </c>
      <c r="B26" s="156"/>
      <c r="C26" s="58" t="s">
        <v>3</v>
      </c>
      <c r="D26" s="157"/>
      <c r="E26" s="158"/>
      <c r="F26" s="72"/>
      <c r="H26" s="119"/>
    </row>
    <row r="27" spans="1:8">
      <c r="A27" s="61" t="s">
        <v>58</v>
      </c>
      <c r="B27" s="159"/>
      <c r="C27" s="63" t="s">
        <v>3</v>
      </c>
      <c r="D27" s="152" t="str">
        <f>IF(ISBLANK(B27),"",IFERROR(((0.0126+(0.01739-0.1087*(F27/1000))/SQRT(E27))*B27/(F27/1000)*E27^2/(2*9.8)),"　"))</f>
        <v/>
      </c>
      <c r="E27" s="153" t="str">
        <f>IF(ISBLANK(B27),"",IFERROR((G27/1000/60)/((F27/1000)^2*PI()/4),"  "))</f>
        <v/>
      </c>
      <c r="F27" s="66">
        <f>$A$26</f>
        <v>25</v>
      </c>
      <c r="G27" s="30">
        <f>表2!$F3</f>
        <v>12</v>
      </c>
      <c r="H27" s="119"/>
    </row>
    <row r="28" spans="1:8">
      <c r="A28" s="61" t="s">
        <v>59</v>
      </c>
      <c r="B28" s="159"/>
      <c r="C28" s="63" t="s">
        <v>3</v>
      </c>
      <c r="D28" s="152" t="str">
        <f>IF(ISBLANK(B28),"",IFERROR(((0.0126+(0.01739-0.1087*(F28/1000))/SQRT(E28))*B28/(F28/1000)*E28^2/(2*9.8)),"　"))</f>
        <v/>
      </c>
      <c r="E28" s="153" t="str">
        <f>IF(ISBLANK(B28),"",IFERROR((G28/1000/60)/((F28/1000)^2*PI()/4),"  "))</f>
        <v/>
      </c>
      <c r="F28" s="66">
        <f>$A$26</f>
        <v>25</v>
      </c>
      <c r="G28" s="30">
        <f>表2!$F4</f>
        <v>24</v>
      </c>
      <c r="H28" s="119"/>
    </row>
    <row r="29" spans="1:8">
      <c r="A29" s="67" t="s">
        <v>60</v>
      </c>
      <c r="B29" s="160"/>
      <c r="C29" s="69" t="s">
        <v>3</v>
      </c>
      <c r="D29" s="154" t="str">
        <f>IF(ISBLANK(B29),"",IFERROR(((0.0126+(0.01739-0.1087*(F29/1000))/SQRT(E29))*B29/(F29/1000)*E29^2/(2*9.8)),"　"))</f>
        <v/>
      </c>
      <c r="E29" s="155" t="str">
        <f>IF(ISBLANK(B29),"",IFERROR((G29/1000/60)/((F29/1000)^2*PI()/4),"  "))</f>
        <v/>
      </c>
      <c r="F29" s="66">
        <f>$A$26</f>
        <v>25</v>
      </c>
      <c r="G29" s="30">
        <f>表2!$F5</f>
        <v>36</v>
      </c>
      <c r="H29" s="119"/>
    </row>
    <row r="30" spans="1:8" hidden="1">
      <c r="A30" s="67" t="s">
        <v>77</v>
      </c>
      <c r="B30" s="162"/>
      <c r="C30" s="69" t="s">
        <v>3</v>
      </c>
      <c r="D30" s="154" t="str">
        <f>IF(ISBLANK(B30),"",IFERROR(((0.0126+(0.01739-0.1087*(F30/1000))/SQRT(E30))*B30/(F30/1000)*E30^2/(2*9.8)),"　"))</f>
        <v/>
      </c>
      <c r="E30" s="155" t="str">
        <f>IF(ISBLANK(B30),"",IFERROR((G30/1000/60)/((F30/1000)^2*PI()/4),"  "))</f>
        <v/>
      </c>
      <c r="F30" s="66">
        <f>$A$26</f>
        <v>25</v>
      </c>
      <c r="G30" s="30">
        <f>表2!$F6</f>
        <v>48</v>
      </c>
      <c r="H30" s="119"/>
    </row>
    <row r="31" spans="1:8">
      <c r="A31" s="56">
        <v>30</v>
      </c>
      <c r="B31" s="156"/>
      <c r="C31" s="58" t="s">
        <v>3</v>
      </c>
      <c r="D31" s="157"/>
      <c r="E31" s="158"/>
      <c r="F31" s="72"/>
      <c r="H31" s="119"/>
    </row>
    <row r="32" spans="1:8">
      <c r="A32" s="61" t="s">
        <v>58</v>
      </c>
      <c r="B32" s="159"/>
      <c r="C32" s="63" t="s">
        <v>3</v>
      </c>
      <c r="D32" s="152" t="str">
        <f t="shared" ref="D32:D38" si="0">IF(ISBLANK(B32),"",IFERROR(((0.0126+(0.01739-0.1087*(F32/1000))/SQRT(E32))*B32/(F32/1000)*E32^2/(2*9.8)),"　"))</f>
        <v/>
      </c>
      <c r="E32" s="153" t="str">
        <f>IF(ISBLANK(B32),"",IFERROR((G32/1000/60)/((F32/1000)^2*PI()/4),"  "))</f>
        <v/>
      </c>
      <c r="F32" s="66">
        <f t="shared" ref="F32:F38" si="1">$A$31</f>
        <v>30</v>
      </c>
      <c r="G32" s="30">
        <f>表2!$F3</f>
        <v>12</v>
      </c>
      <c r="H32" s="119"/>
    </row>
    <row r="33" spans="1:8">
      <c r="A33" s="61" t="s">
        <v>59</v>
      </c>
      <c r="B33" s="159"/>
      <c r="C33" s="63" t="s">
        <v>3</v>
      </c>
      <c r="D33" s="152" t="str">
        <f t="shared" si="0"/>
        <v/>
      </c>
      <c r="E33" s="153" t="str">
        <f t="shared" ref="E33:E38" si="2">IF(ISBLANK(B33),"",IFERROR((G33/1000/60)/((F33/1000)^2*PI()/4),"  "))</f>
        <v/>
      </c>
      <c r="F33" s="66">
        <f t="shared" si="1"/>
        <v>30</v>
      </c>
      <c r="G33" s="30">
        <f>表2!$F4</f>
        <v>24</v>
      </c>
      <c r="H33" s="119"/>
    </row>
    <row r="34" spans="1:8" ht="14.25" thickBot="1">
      <c r="A34" s="163" t="s">
        <v>60</v>
      </c>
      <c r="B34" s="164"/>
      <c r="C34" s="165" t="s">
        <v>3</v>
      </c>
      <c r="D34" s="154" t="str">
        <f t="shared" si="0"/>
        <v/>
      </c>
      <c r="E34" s="155" t="str">
        <f t="shared" si="2"/>
        <v/>
      </c>
      <c r="F34" s="66">
        <f t="shared" si="1"/>
        <v>30</v>
      </c>
      <c r="G34" s="30">
        <f>表2!$F5</f>
        <v>36</v>
      </c>
      <c r="H34" s="119"/>
    </row>
    <row r="35" spans="1:8" ht="14.25" hidden="1" thickBot="1">
      <c r="A35" s="85" t="s">
        <v>77</v>
      </c>
      <c r="B35" s="77"/>
      <c r="C35" s="86" t="s">
        <v>3</v>
      </c>
      <c r="D35" s="166" t="str">
        <f t="shared" si="0"/>
        <v/>
      </c>
      <c r="E35" s="167" t="str">
        <f t="shared" si="2"/>
        <v/>
      </c>
      <c r="F35" s="66">
        <f t="shared" si="1"/>
        <v>30</v>
      </c>
      <c r="G35" s="30">
        <f>表2!$F6</f>
        <v>48</v>
      </c>
      <c r="H35" s="119"/>
    </row>
    <row r="36" spans="1:8" ht="14.25" hidden="1" thickBot="1">
      <c r="A36" s="88" t="s">
        <v>78</v>
      </c>
      <c r="B36" s="89"/>
      <c r="C36" s="90" t="s">
        <v>3</v>
      </c>
      <c r="D36" s="168" t="str">
        <f t="shared" si="0"/>
        <v/>
      </c>
      <c r="E36" s="153" t="str">
        <f t="shared" si="2"/>
        <v/>
      </c>
      <c r="F36" s="66">
        <f t="shared" si="1"/>
        <v>30</v>
      </c>
      <c r="G36" s="30">
        <f>表2!$F7</f>
        <v>60</v>
      </c>
      <c r="H36" s="119"/>
    </row>
    <row r="37" spans="1:8" ht="14.25" hidden="1" thickBot="1">
      <c r="A37" s="88" t="s">
        <v>79</v>
      </c>
      <c r="B37" s="89"/>
      <c r="C37" s="90" t="s">
        <v>3</v>
      </c>
      <c r="D37" s="168" t="str">
        <f t="shared" si="0"/>
        <v/>
      </c>
      <c r="E37" s="153" t="str">
        <f t="shared" si="2"/>
        <v/>
      </c>
      <c r="F37" s="66">
        <f t="shared" si="1"/>
        <v>30</v>
      </c>
      <c r="G37" s="30">
        <f>表2!$F8</f>
        <v>72</v>
      </c>
      <c r="H37" s="119"/>
    </row>
    <row r="38" spans="1:8" ht="14.25" hidden="1" thickBot="1">
      <c r="A38" s="91" t="s">
        <v>80</v>
      </c>
      <c r="B38" s="68"/>
      <c r="C38" s="92" t="s">
        <v>3</v>
      </c>
      <c r="D38" s="169" t="str">
        <f t="shared" si="0"/>
        <v/>
      </c>
      <c r="E38" s="155" t="str">
        <f t="shared" si="2"/>
        <v/>
      </c>
      <c r="F38" s="66">
        <f t="shared" si="1"/>
        <v>30</v>
      </c>
      <c r="G38" s="30">
        <f>表2!$F9</f>
        <v>84</v>
      </c>
      <c r="H38" s="119"/>
    </row>
    <row r="39" spans="1:8" ht="15" thickTop="1" thickBot="1">
      <c r="A39" s="46"/>
      <c r="B39" s="94"/>
      <c r="C39" s="46"/>
      <c r="D39" s="95">
        <f>SUM(D14:D38)</f>
        <v>8.8037254823270032</v>
      </c>
      <c r="E39" s="96"/>
      <c r="F39" s="46"/>
      <c r="G39" s="46"/>
      <c r="H39" s="118"/>
    </row>
    <row r="40" spans="1:8" ht="5.0999999999999996" customHeight="1" thickTop="1" thickBot="1">
      <c r="B40" s="25"/>
      <c r="C40" s="26"/>
      <c r="D40" s="97"/>
      <c r="E40" s="46"/>
      <c r="H40" s="119"/>
    </row>
    <row r="41" spans="1:8" ht="40.5" customHeight="1">
      <c r="A41" s="98" t="s">
        <v>63</v>
      </c>
      <c r="B41" s="99" t="s">
        <v>83</v>
      </c>
      <c r="C41" s="100" t="s">
        <v>62</v>
      </c>
      <c r="D41" s="101" t="s">
        <v>1</v>
      </c>
      <c r="E41" s="53" t="s">
        <v>81</v>
      </c>
      <c r="F41" s="102" t="s">
        <v>57</v>
      </c>
      <c r="G41" s="55" t="s">
        <v>52</v>
      </c>
      <c r="H41" s="149"/>
    </row>
    <row r="42" spans="1:8">
      <c r="A42" s="103" t="s">
        <v>16</v>
      </c>
      <c r="B42" s="104">
        <v>13</v>
      </c>
      <c r="C42" s="105">
        <v>1</v>
      </c>
      <c r="D42" s="157">
        <f t="shared" ref="D42:D56" si="3">IFERROR(((0.0126+(0.01739-0.1087*(B42/1000))/SQRT(E42))*F42/(B42/1000)*E42^2/(2*9.8)),"　")</f>
        <v>0.68475309816132945</v>
      </c>
      <c r="E42" s="167">
        <f t="shared" ref="E42:E56" si="4">IFERROR((G42/1000/60)/((B42/1000)^2*PI()/4),"  ")</f>
        <v>1.5067923606333291</v>
      </c>
      <c r="F42" s="30">
        <f>INDEX(表1!$C$5:$I$26,MATCH(A42,表1!$B$5:$B$26,0),MATCH(B42,表1!$C$4:$I$4,0))</f>
        <v>3</v>
      </c>
      <c r="G42" s="30">
        <f>VLOOKUP(C42,表2!$E$2:$G$15,2,0)</f>
        <v>12</v>
      </c>
      <c r="H42" s="119"/>
    </row>
    <row r="43" spans="1:8">
      <c r="A43" s="170" t="s">
        <v>17</v>
      </c>
      <c r="B43" s="171">
        <v>13</v>
      </c>
      <c r="C43" s="172">
        <v>1</v>
      </c>
      <c r="D43" s="152">
        <f>IFERROR(((0.0126+(0.01739-0.1087*(B43/1000))/SQRT(E43))*F43/(B43/1000)*E43^2/(2*9.8)),"　")</f>
        <v>0.5478024785290635</v>
      </c>
      <c r="E43" s="153">
        <f t="shared" si="4"/>
        <v>1.5067923606333291</v>
      </c>
      <c r="F43" s="30">
        <f>INDEX(表1!$C$5:$I$26,MATCH(A43,表1!$B$5:$B$26,0),MATCH(B43,表1!$C$4:$I$4,0))</f>
        <v>2.4</v>
      </c>
      <c r="G43" s="30">
        <f>VLOOKUP(C43,表2!$E$2:$G$15,2,0)</f>
        <v>12</v>
      </c>
      <c r="H43" s="119"/>
    </row>
    <row r="44" spans="1:8">
      <c r="A44" s="107" t="s">
        <v>10</v>
      </c>
      <c r="B44" s="108">
        <v>13</v>
      </c>
      <c r="C44" s="109">
        <v>1</v>
      </c>
      <c r="D44" s="152">
        <f t="shared" si="3"/>
        <v>0.11412551636022158</v>
      </c>
      <c r="E44" s="153">
        <f t="shared" si="4"/>
        <v>1.5067923606333291</v>
      </c>
      <c r="F44" s="30">
        <f>INDEX(表1!$C$5:$I$26,MATCH(A44,表1!$B$5:$B$26,0),MATCH(B44,表1!$C$4:$I$4,0))</f>
        <v>0.5</v>
      </c>
      <c r="G44" s="30">
        <f>VLOOKUP(C44,表2!$E$2:$G$15,2,0)</f>
        <v>12</v>
      </c>
      <c r="H44" s="119"/>
    </row>
    <row r="45" spans="1:8">
      <c r="A45" s="107" t="s">
        <v>10</v>
      </c>
      <c r="B45" s="108">
        <v>20</v>
      </c>
      <c r="C45" s="109">
        <v>3</v>
      </c>
      <c r="D45" s="152">
        <f t="shared" si="3"/>
        <v>0.1098470770317668</v>
      </c>
      <c r="E45" s="153">
        <f t="shared" si="4"/>
        <v>1.909859317102744</v>
      </c>
      <c r="F45" s="30">
        <f>INDEX(表1!$C$5:$I$26,MATCH(A45,表1!$B$5:$B$26,0),MATCH(B45,表1!$C$4:$I$4,0))</f>
        <v>0.5</v>
      </c>
      <c r="G45" s="30">
        <f>VLOOKUP(C45,表2!$E$2:$G$15,2,0)</f>
        <v>36</v>
      </c>
      <c r="H45" s="119"/>
    </row>
    <row r="46" spans="1:8">
      <c r="A46" s="107" t="s">
        <v>10</v>
      </c>
      <c r="B46" s="108">
        <v>20</v>
      </c>
      <c r="C46" s="109">
        <v>3</v>
      </c>
      <c r="D46" s="152">
        <f t="shared" si="3"/>
        <v>0.1098470770317668</v>
      </c>
      <c r="E46" s="153">
        <f t="shared" si="4"/>
        <v>1.909859317102744</v>
      </c>
      <c r="F46" s="30">
        <f>INDEX(表1!$C$5:$I$26,MATCH(A46,表1!$B$5:$B$26,0),MATCH(B46,表1!$C$4:$I$4,0))</f>
        <v>0.5</v>
      </c>
      <c r="G46" s="30">
        <f>VLOOKUP(C46,表2!$E$2:$G$15,2,0)</f>
        <v>36</v>
      </c>
      <c r="H46" s="119"/>
    </row>
    <row r="47" spans="1:8">
      <c r="A47" s="107" t="s">
        <v>10</v>
      </c>
      <c r="B47" s="108">
        <v>20</v>
      </c>
      <c r="C47" s="109">
        <v>3</v>
      </c>
      <c r="D47" s="152">
        <f t="shared" si="3"/>
        <v>0.1098470770317668</v>
      </c>
      <c r="E47" s="153">
        <f t="shared" si="4"/>
        <v>1.909859317102744</v>
      </c>
      <c r="F47" s="30">
        <f>INDEX(表1!$C$5:$I$26,MATCH(A47,表1!$B$5:$B$26,0),MATCH(B47,表1!$C$4:$I$4,0))</f>
        <v>0.5</v>
      </c>
      <c r="G47" s="30">
        <f>VLOOKUP(C47,表2!$E$2:$G$15,2,0)</f>
        <v>36</v>
      </c>
      <c r="H47" s="119"/>
    </row>
    <row r="48" spans="1:8" ht="27">
      <c r="A48" s="107" t="s">
        <v>11</v>
      </c>
      <c r="B48" s="108">
        <v>20</v>
      </c>
      <c r="C48" s="109">
        <v>3</v>
      </c>
      <c r="D48" s="152">
        <f t="shared" si="3"/>
        <v>0.1098470770317668</v>
      </c>
      <c r="E48" s="153">
        <f t="shared" si="4"/>
        <v>1.909859317102744</v>
      </c>
      <c r="F48" s="30">
        <f>INDEX(表1!$C$5:$I$26,MATCH(A48,表1!$B$5:$B$26,0),MATCH(B48,表1!$C$4:$I$4,0))</f>
        <v>0.5</v>
      </c>
      <c r="G48" s="30">
        <f>VLOOKUP(C48,表2!$E$2:$G$15,2,0)</f>
        <v>36</v>
      </c>
      <c r="H48" s="119"/>
    </row>
    <row r="49" spans="1:8">
      <c r="A49" s="107" t="s">
        <v>10</v>
      </c>
      <c r="B49" s="108">
        <v>20</v>
      </c>
      <c r="C49" s="109">
        <v>3</v>
      </c>
      <c r="D49" s="152">
        <f t="shared" si="3"/>
        <v>0.1098470770317668</v>
      </c>
      <c r="E49" s="153">
        <f t="shared" si="4"/>
        <v>1.909859317102744</v>
      </c>
      <c r="F49" s="30">
        <f>INDEX(表1!$C$5:$I$26,MATCH(A49,表1!$B$5:$B$26,0),MATCH(B49,表1!$C$4:$I$4,0))</f>
        <v>0.5</v>
      </c>
      <c r="G49" s="30">
        <f>VLOOKUP(C49,表2!$E$2:$G$15,2,0)</f>
        <v>36</v>
      </c>
      <c r="H49" s="119"/>
    </row>
    <row r="50" spans="1:8">
      <c r="A50" s="107" t="s">
        <v>13</v>
      </c>
      <c r="B50" s="108">
        <v>20</v>
      </c>
      <c r="C50" s="109">
        <v>3</v>
      </c>
      <c r="D50" s="152">
        <f t="shared" si="3"/>
        <v>0.24166356946988696</v>
      </c>
      <c r="E50" s="153">
        <f t="shared" si="4"/>
        <v>1.909859317102744</v>
      </c>
      <c r="F50" s="30">
        <f>INDEX(表1!$C$5:$I$26,MATCH(A50,表1!$B$5:$B$26,0),MATCH(B50,表1!$C$4:$I$4,0))</f>
        <v>1.1000000000000001</v>
      </c>
      <c r="G50" s="30">
        <f>VLOOKUP(C50,表2!$E$2:$G$15,2,0)</f>
        <v>36</v>
      </c>
      <c r="H50" s="119"/>
    </row>
    <row r="51" spans="1:8">
      <c r="A51" s="107" t="s">
        <v>13</v>
      </c>
      <c r="B51" s="108">
        <v>20</v>
      </c>
      <c r="C51" s="109">
        <v>3</v>
      </c>
      <c r="D51" s="152">
        <f t="shared" si="3"/>
        <v>0.24166356946988696</v>
      </c>
      <c r="E51" s="153">
        <f t="shared" si="4"/>
        <v>1.909859317102744</v>
      </c>
      <c r="F51" s="30">
        <f>INDEX(表1!$C$5:$I$26,MATCH(A51,表1!$B$5:$B$26,0),MATCH(B51,表1!$C$4:$I$4,0))</f>
        <v>1.1000000000000001</v>
      </c>
      <c r="G51" s="30">
        <f>VLOOKUP(C51,表2!$E$2:$G$15,2,0)</f>
        <v>36</v>
      </c>
      <c r="H51" s="119"/>
    </row>
    <row r="52" spans="1:8">
      <c r="A52" s="107" t="s">
        <v>23</v>
      </c>
      <c r="B52" s="108">
        <v>20</v>
      </c>
      <c r="C52" s="109">
        <v>3</v>
      </c>
      <c r="D52" s="152">
        <f t="shared" si="3"/>
        <v>0.65908246219060085</v>
      </c>
      <c r="E52" s="153">
        <f t="shared" si="4"/>
        <v>1.909859317102744</v>
      </c>
      <c r="F52" s="30">
        <f>INDEX(表1!$C$5:$I$26,MATCH(A52,表1!$B$5:$B$26,0),MATCH(B52,表1!$C$4:$I$4,0))</f>
        <v>3</v>
      </c>
      <c r="G52" s="30">
        <f>VLOOKUP(C52,表2!$E$2:$G$15,2,0)</f>
        <v>36</v>
      </c>
      <c r="H52" s="119"/>
    </row>
    <row r="53" spans="1:8" ht="27">
      <c r="A53" s="110" t="s">
        <v>5</v>
      </c>
      <c r="B53" s="111">
        <f>B9</f>
        <v>20</v>
      </c>
      <c r="C53" s="112">
        <f>B6</f>
        <v>3</v>
      </c>
      <c r="D53" s="152">
        <f t="shared" si="3"/>
        <v>1.9772473865718021</v>
      </c>
      <c r="E53" s="153">
        <f t="shared" si="4"/>
        <v>1.909859317102744</v>
      </c>
      <c r="F53" s="30">
        <f>INDEX(表1!$C$5:$I$26,MATCH(A53,表1!$B$5:$B$26,0),MATCH(B53,表1!$C$4:$I$4,0))</f>
        <v>9</v>
      </c>
      <c r="G53" s="30">
        <f>VLOOKUP(C53,表2!$E$2:$G$15,2,0)</f>
        <v>36</v>
      </c>
      <c r="H53" s="119"/>
    </row>
    <row r="54" spans="1:8">
      <c r="A54" s="110" t="s">
        <v>26</v>
      </c>
      <c r="B54" s="108">
        <v>20</v>
      </c>
      <c r="C54" s="112">
        <f>B6</f>
        <v>3</v>
      </c>
      <c r="D54" s="152">
        <f t="shared" si="3"/>
        <v>0.4393883081270672</v>
      </c>
      <c r="E54" s="153">
        <f t="shared" si="4"/>
        <v>1.909859317102744</v>
      </c>
      <c r="F54" s="30">
        <f>INDEX(表1!$C$5:$I$26,MATCH(A54,表1!$B$5:$B$26,0),MATCH(B54,表1!$C$4:$I$4,0))</f>
        <v>2</v>
      </c>
      <c r="G54" s="30">
        <f>VLOOKUP(C54,表2!$E$2:$G$15,2,0)</f>
        <v>36</v>
      </c>
      <c r="H54" s="119"/>
    </row>
    <row r="55" spans="1:8">
      <c r="A55" s="110" t="s">
        <v>24</v>
      </c>
      <c r="B55" s="108">
        <v>20</v>
      </c>
      <c r="C55" s="112">
        <f>B6</f>
        <v>3</v>
      </c>
      <c r="D55" s="152">
        <f t="shared" si="3"/>
        <v>0.4393883081270672</v>
      </c>
      <c r="E55" s="153">
        <f t="shared" si="4"/>
        <v>1.909859317102744</v>
      </c>
      <c r="F55" s="30">
        <f>INDEX(表1!$C$5:$I$26,MATCH(A55,表1!$B$5:$B$26,0),MATCH(B55,表1!$C$4:$I$4,0))</f>
        <v>2</v>
      </c>
      <c r="G55" s="30">
        <f>VLOOKUP(C55,表2!$E$2:$G$15,2,0)</f>
        <v>36</v>
      </c>
      <c r="H55" s="119"/>
    </row>
    <row r="56" spans="1:8" ht="14.25" thickBot="1">
      <c r="A56" s="113" t="s">
        <v>2</v>
      </c>
      <c r="B56" s="114">
        <v>20</v>
      </c>
      <c r="C56" s="115">
        <f>B6</f>
        <v>3</v>
      </c>
      <c r="D56" s="173">
        <f t="shared" si="3"/>
        <v>0.4393883081270672</v>
      </c>
      <c r="E56" s="155">
        <f t="shared" si="4"/>
        <v>1.909859317102744</v>
      </c>
      <c r="F56" s="30">
        <f>INDEX(表1!$C$5:$I$26,MATCH(A56,表1!$B$5:$B$26,0),MATCH(B56,表1!$C$4:$I$4,0))</f>
        <v>2</v>
      </c>
      <c r="G56" s="30">
        <f>VLOOKUP(C56,表2!$E$2:$G$15,2,0)</f>
        <v>36</v>
      </c>
      <c r="H56" s="119"/>
    </row>
    <row r="57" spans="1:8" ht="15" thickTop="1" thickBot="1">
      <c r="B57" s="25"/>
      <c r="C57" s="26"/>
      <c r="D57" s="95">
        <f>SUM(D42:D56)</f>
        <v>6.3337383902928259</v>
      </c>
      <c r="E57" s="118"/>
      <c r="H57" s="119"/>
    </row>
    <row r="58" spans="1:8" ht="15" thickTop="1" thickBot="1">
      <c r="A58" s="10" t="s">
        <v>61</v>
      </c>
      <c r="B58" s="25"/>
      <c r="C58" s="26"/>
      <c r="D58" s="119"/>
      <c r="E58" s="119"/>
      <c r="H58" s="119"/>
    </row>
    <row r="59" spans="1:8" ht="15" thickTop="1" thickBot="1">
      <c r="A59" s="123" t="s">
        <v>49</v>
      </c>
      <c r="B59" s="174">
        <f>IFERROR(SUM(F2+D39+D57+F10+F11+B13*表2!G19)*0.0098,"")</f>
        <v>0.25614714595167432</v>
      </c>
      <c r="C59" s="122" t="s">
        <v>48</v>
      </c>
      <c r="D59" s="181" t="str">
        <f>IF(B3&gt;B59,"OK","NG")</f>
        <v>OK</v>
      </c>
      <c r="E59" s="181"/>
      <c r="H59" s="119"/>
    </row>
    <row r="60" spans="1:8" ht="13.5" customHeight="1" thickTop="1" thickBot="1">
      <c r="A60" s="178" t="s">
        <v>50</v>
      </c>
      <c r="B60" s="186">
        <f>MAX(E14:E56)</f>
        <v>1.909859317102744</v>
      </c>
      <c r="C60" s="180" t="s">
        <v>51</v>
      </c>
      <c r="D60" s="182" t="str">
        <f>IF(B60&lt;=2,"2m/sec以内で問題なし","NG　　　　　　　　　　　　　　　　　　　　　　ウォータハンマの恐れあり")</f>
        <v>2m/sec以内で問題なし</v>
      </c>
      <c r="E60" s="183"/>
      <c r="H60" s="119"/>
    </row>
    <row r="61" spans="1:8" ht="15" thickTop="1" thickBot="1">
      <c r="A61" s="178"/>
      <c r="B61" s="186"/>
      <c r="C61" s="180"/>
      <c r="D61" s="184"/>
      <c r="E61" s="185"/>
      <c r="H61" s="119"/>
    </row>
    <row r="62" spans="1:8" ht="14.25" thickTop="1">
      <c r="H62" s="119"/>
    </row>
  </sheetData>
  <mergeCells count="6">
    <mergeCell ref="D1:E1"/>
    <mergeCell ref="D59:E59"/>
    <mergeCell ref="A60:A61"/>
    <mergeCell ref="B60:B61"/>
    <mergeCell ref="C60:C61"/>
    <mergeCell ref="D60:E61"/>
  </mergeCells>
  <phoneticPr fontId="1"/>
  <conditionalFormatting sqref="E14:E34">
    <cfRule type="cellIs" dxfId="239" priority="56" operator="greaterThan">
      <formula>2</formula>
    </cfRule>
  </conditionalFormatting>
  <conditionalFormatting sqref="B31:B38">
    <cfRule type="expression" dxfId="238" priority="55">
      <formula>$B$9&gt;=30</formula>
    </cfRule>
  </conditionalFormatting>
  <conditionalFormatting sqref="B26:B30">
    <cfRule type="expression" dxfId="237" priority="54">
      <formula>$B$9&gt;=25</formula>
    </cfRule>
  </conditionalFormatting>
  <conditionalFormatting sqref="B22:B25">
    <cfRule type="expression" dxfId="236" priority="53">
      <formula>$B$9&gt;=20</formula>
    </cfRule>
  </conditionalFormatting>
  <conditionalFormatting sqref="B18:B21">
    <cfRule type="expression" dxfId="235" priority="52">
      <formula>$B$9&gt;=20</formula>
    </cfRule>
  </conditionalFormatting>
  <conditionalFormatting sqref="B14:B17">
    <cfRule type="expression" dxfId="234" priority="51">
      <formula>$B$9&gt;=13</formula>
    </cfRule>
  </conditionalFormatting>
  <conditionalFormatting sqref="B17">
    <cfRule type="expression" dxfId="233" priority="50">
      <formula>$B$6&lt;3</formula>
    </cfRule>
  </conditionalFormatting>
  <conditionalFormatting sqref="B16">
    <cfRule type="expression" dxfId="232" priority="49">
      <formula>$B$6&lt;2</formula>
    </cfRule>
  </conditionalFormatting>
  <conditionalFormatting sqref="B21">
    <cfRule type="expression" dxfId="231" priority="48">
      <formula>$B$6&lt;3</formula>
    </cfRule>
  </conditionalFormatting>
  <conditionalFormatting sqref="B20">
    <cfRule type="expression" dxfId="230" priority="47">
      <formula>$B$6&lt;2</formula>
    </cfRule>
  </conditionalFormatting>
  <conditionalFormatting sqref="B25">
    <cfRule type="expression" dxfId="229" priority="46">
      <formula>$B$6&lt;3</formula>
    </cfRule>
  </conditionalFormatting>
  <conditionalFormatting sqref="B24">
    <cfRule type="expression" priority="45">
      <formula>$B$6&lt;2</formula>
    </cfRule>
  </conditionalFormatting>
  <conditionalFormatting sqref="B30">
    <cfRule type="expression" priority="44">
      <formula>$B$6&lt;4</formula>
    </cfRule>
  </conditionalFormatting>
  <conditionalFormatting sqref="B29">
    <cfRule type="expression" priority="43">
      <formula>$B$6&lt;3</formula>
    </cfRule>
  </conditionalFormatting>
  <conditionalFormatting sqref="B28">
    <cfRule type="expression" dxfId="228" priority="42">
      <formula>$B$6&lt;2</formula>
    </cfRule>
  </conditionalFormatting>
  <conditionalFormatting sqref="B38">
    <cfRule type="expression" priority="41">
      <formula>$B$6&lt;7</formula>
    </cfRule>
  </conditionalFormatting>
  <conditionalFormatting sqref="B37">
    <cfRule type="expression" priority="40">
      <formula>$B$6&lt;6</formula>
    </cfRule>
  </conditionalFormatting>
  <conditionalFormatting sqref="B36">
    <cfRule type="expression" priority="39">
      <formula>$B$6&lt;5</formula>
    </cfRule>
  </conditionalFormatting>
  <conditionalFormatting sqref="B35">
    <cfRule type="expression" priority="38">
      <formula>$B$6&lt;4</formula>
    </cfRule>
  </conditionalFormatting>
  <conditionalFormatting sqref="B34">
    <cfRule type="expression" priority="37">
      <formula>$B$6&lt;3</formula>
    </cfRule>
  </conditionalFormatting>
  <conditionalFormatting sqref="B33">
    <cfRule type="expression" priority="36">
      <formula>$B$6&lt;2</formula>
    </cfRule>
  </conditionalFormatting>
  <conditionalFormatting sqref="D15:E15">
    <cfRule type="expression" dxfId="227" priority="35">
      <formula>$B$15&gt;0</formula>
    </cfRule>
  </conditionalFormatting>
  <conditionalFormatting sqref="D16:E16">
    <cfRule type="expression" dxfId="226" priority="34">
      <formula>$B$16&gt;0</formula>
    </cfRule>
  </conditionalFormatting>
  <conditionalFormatting sqref="D17:E17">
    <cfRule type="expression" dxfId="225" priority="33">
      <formula>$B$17&gt;0</formula>
    </cfRule>
  </conditionalFormatting>
  <conditionalFormatting sqref="D19:E19">
    <cfRule type="expression" dxfId="224" priority="32">
      <formula>$B$19&gt;0</formula>
    </cfRule>
  </conditionalFormatting>
  <conditionalFormatting sqref="D20:E20">
    <cfRule type="expression" dxfId="223" priority="31">
      <formula>$B$20&gt;0</formula>
    </cfRule>
  </conditionalFormatting>
  <conditionalFormatting sqref="D21:E21">
    <cfRule type="expression" dxfId="222" priority="30">
      <formula>$B$21&gt;0</formula>
    </cfRule>
  </conditionalFormatting>
  <conditionalFormatting sqref="D23:E23">
    <cfRule type="expression" dxfId="221" priority="29">
      <formula>$B$23&gt;0</formula>
    </cfRule>
  </conditionalFormatting>
  <conditionalFormatting sqref="D24:E24">
    <cfRule type="expression" dxfId="220" priority="28">
      <formula>$B$24&gt;0</formula>
    </cfRule>
  </conditionalFormatting>
  <conditionalFormatting sqref="D25:E25">
    <cfRule type="expression" dxfId="219" priority="27">
      <formula>$B$25&gt;0</formula>
    </cfRule>
  </conditionalFormatting>
  <conditionalFormatting sqref="D27:E27">
    <cfRule type="expression" dxfId="218" priority="26">
      <formula>$B$27&gt;0</formula>
    </cfRule>
  </conditionalFormatting>
  <conditionalFormatting sqref="D28:E28">
    <cfRule type="expression" dxfId="217" priority="25">
      <formula>$B$28&gt;0</formula>
    </cfRule>
  </conditionalFormatting>
  <conditionalFormatting sqref="D29:E29">
    <cfRule type="expression" dxfId="216" priority="24">
      <formula>$B$29&gt;0</formula>
    </cfRule>
  </conditionalFormatting>
  <conditionalFormatting sqref="D30:E30">
    <cfRule type="expression" dxfId="215" priority="23">
      <formula>$B$30&gt;0</formula>
    </cfRule>
  </conditionalFormatting>
  <conditionalFormatting sqref="D32:E32">
    <cfRule type="expression" dxfId="214" priority="22">
      <formula>$B$32&gt;0</formula>
    </cfRule>
  </conditionalFormatting>
  <conditionalFormatting sqref="D33:E33">
    <cfRule type="expression" dxfId="213" priority="21">
      <formula>$B$33&gt;0</formula>
    </cfRule>
  </conditionalFormatting>
  <conditionalFormatting sqref="D34:E34">
    <cfRule type="expression" dxfId="212" priority="20">
      <formula>$B$34&gt;0</formula>
    </cfRule>
  </conditionalFormatting>
  <conditionalFormatting sqref="D35:E35">
    <cfRule type="expression" dxfId="211" priority="19">
      <formula>$B$35&gt;0</formula>
    </cfRule>
  </conditionalFormatting>
  <conditionalFormatting sqref="D36:E36">
    <cfRule type="expression" dxfId="210" priority="18">
      <formula>$B$36&gt;0</formula>
    </cfRule>
  </conditionalFormatting>
  <conditionalFormatting sqref="D37:E37">
    <cfRule type="expression" dxfId="209" priority="17">
      <formula>$B$37&gt;0</formula>
    </cfRule>
  </conditionalFormatting>
  <conditionalFormatting sqref="D38:E38">
    <cfRule type="expression" dxfId="208" priority="16">
      <formula>$B$38&gt;0</formula>
    </cfRule>
  </conditionalFormatting>
  <conditionalFormatting sqref="D42:E42 E43">
    <cfRule type="expression" dxfId="207" priority="15">
      <formula>$C$42&gt;0</formula>
    </cfRule>
  </conditionalFormatting>
  <conditionalFormatting sqref="D43:E44">
    <cfRule type="expression" dxfId="206" priority="14">
      <formula>$C$44&gt;0</formula>
    </cfRule>
  </conditionalFormatting>
  <conditionalFormatting sqref="D45:E45">
    <cfRule type="expression" dxfId="205" priority="13">
      <formula>$C$45&gt;0</formula>
    </cfRule>
  </conditionalFormatting>
  <conditionalFormatting sqref="D46:E46">
    <cfRule type="expression" dxfId="204" priority="12">
      <formula>$C$46&gt;0</formula>
    </cfRule>
  </conditionalFormatting>
  <conditionalFormatting sqref="D47:E47">
    <cfRule type="expression" dxfId="203" priority="11">
      <formula>$C$47&gt;0</formula>
    </cfRule>
  </conditionalFormatting>
  <conditionalFormatting sqref="D48:E48">
    <cfRule type="expression" dxfId="202" priority="10">
      <formula>$C$48&gt;0</formula>
    </cfRule>
  </conditionalFormatting>
  <conditionalFormatting sqref="D49:E49">
    <cfRule type="expression" dxfId="201" priority="9">
      <formula>$C$49&gt;0</formula>
    </cfRule>
  </conditionalFormatting>
  <conditionalFormatting sqref="D50:E50">
    <cfRule type="expression" dxfId="200" priority="8">
      <formula>$C$50&gt;0</formula>
    </cfRule>
  </conditionalFormatting>
  <conditionalFormatting sqref="D51:E51">
    <cfRule type="expression" dxfId="199" priority="7">
      <formula>$C$51&gt;0</formula>
    </cfRule>
  </conditionalFormatting>
  <conditionalFormatting sqref="D52:E52">
    <cfRule type="expression" dxfId="198" priority="6">
      <formula>$C$52&gt;0</formula>
    </cfRule>
  </conditionalFormatting>
  <conditionalFormatting sqref="D53:E53">
    <cfRule type="expression" dxfId="197" priority="5">
      <formula>$C$53&gt;0</formula>
    </cfRule>
  </conditionalFormatting>
  <conditionalFormatting sqref="D54:E54">
    <cfRule type="expression" dxfId="196" priority="4">
      <formula>$C$54&gt;0</formula>
    </cfRule>
  </conditionalFormatting>
  <conditionalFormatting sqref="D55:E55">
    <cfRule type="expression" dxfId="195" priority="3">
      <formula>$C$55&gt;0</formula>
    </cfRule>
  </conditionalFormatting>
  <conditionalFormatting sqref="D56:E56">
    <cfRule type="expression" dxfId="194" priority="2">
      <formula>$C$56&gt;0</formula>
    </cfRule>
  </conditionalFormatting>
  <conditionalFormatting sqref="E42:E56">
    <cfRule type="cellIs" dxfId="193" priority="1" operator="greaterThan">
      <formula>2</formula>
    </cfRule>
  </conditionalFormatting>
  <pageMargins left="0.70866141732283472" right="0.70866141732283472" top="0.74803149606299213" bottom="0.74803149606299213" header="0.31496062992125984" footer="0.31496062992125984"/>
  <pageSetup paperSize="9" scale="64" orientation="landscape"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7B112D3C-9A82-4AC6-8964-3C69ACAB38D6}">
          <x14:formula1>
            <xm:f>表1!$B$5:$B$19</xm:f>
          </x14:formula1>
          <xm:sqref>A42:A52</xm:sqref>
        </x14:dataValidation>
        <x14:dataValidation type="list" allowBlank="1" showInputMessage="1" showErrorMessage="1" xr:uid="{6107AC25-C8C2-45B1-AE72-EE624670D8A5}">
          <x14:formula1>
            <xm:f>表1!$B$7:$B$26</xm:f>
          </x14:formula1>
          <xm:sqref>A53:A56</xm:sqref>
        </x14:dataValidation>
        <x14:dataValidation type="list" allowBlank="1" showInputMessage="1" showErrorMessage="1" xr:uid="{E29A7922-0B2E-477F-81EC-2E913BB087D0}">
          <x14:formula1>
            <xm:f>表1!$C$4:$I$4</xm:f>
          </x14:formula1>
          <xm:sqref>B9 B42:B56</xm:sqref>
        </x14:dataValidation>
        <x14:dataValidation type="list" allowBlank="1" showInputMessage="1" showErrorMessage="1" xr:uid="{297A9E4E-70E4-4C9E-8F6F-3D813C31A7A2}">
          <x14:formula1>
            <xm:f>表1!$B$34:$B$36</xm:f>
          </x14:formula1>
          <xm:sqref>B10</xm:sqref>
        </x14:dataValidation>
        <x14:dataValidation type="list" allowBlank="1" showInputMessage="1" showErrorMessage="1" xr:uid="{C1A2A4B2-2553-4C52-A45F-2FF82F5336F0}">
          <x14:formula1>
            <xm:f>表2!$E$19:$E$20</xm:f>
          </x14:formula1>
          <xm:sqref>B11</xm:sqref>
        </x14:dataValidation>
        <x14:dataValidation type="list" allowBlank="1" showInputMessage="1" showErrorMessage="1" xr:uid="{0A88355D-0995-4683-9089-FA75AB657241}">
          <x14:formula1>
            <xm:f>表2!$E$23:$E$25</xm:f>
          </x14:formula1>
          <xm:sqref>B2</xm:sqref>
        </x14:dataValidation>
        <x14:dataValidation type="list" allowBlank="1" showInputMessage="1" showErrorMessage="1" xr:uid="{7BA8B41B-AEED-4DE7-9AAA-57AA1E3AC0C8}">
          <x14:formula1>
            <xm:f>表2!$E$3:$E$8</xm:f>
          </x14:formula1>
          <xm:sqref>C42:C56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B6D37-C864-433E-8B5A-71E0DB22C2B5}">
  <sheetPr>
    <pageSetUpPr fitToPage="1"/>
  </sheetPr>
  <dimension ref="A1:H62"/>
  <sheetViews>
    <sheetView workbookViewId="0">
      <selection activeCell="H19" sqref="H19"/>
    </sheetView>
  </sheetViews>
  <sheetFormatPr defaultRowHeight="13.5"/>
  <cols>
    <col min="1" max="2" width="15.625" style="26" customWidth="1"/>
    <col min="3" max="3" width="10.625" style="25" customWidth="1"/>
    <col min="4" max="5" width="15.625" style="26" customWidth="1"/>
    <col min="6" max="6" width="9" style="26" hidden="1" customWidth="1"/>
    <col min="7" max="7" width="11.75" style="26" hidden="1" customWidth="1"/>
    <col min="8" max="8" width="20.625" style="26" customWidth="1"/>
    <col min="9" max="16384" width="9" style="26"/>
  </cols>
  <sheetData>
    <row r="1" spans="1:8" ht="20.100000000000001" customHeight="1" thickBot="1">
      <c r="A1" s="14"/>
      <c r="B1" s="24" t="s">
        <v>82</v>
      </c>
      <c r="D1" s="177" t="s">
        <v>97</v>
      </c>
      <c r="E1" s="177"/>
    </row>
    <row r="2" spans="1:8">
      <c r="A2" s="27" t="s">
        <v>45</v>
      </c>
      <c r="B2" s="28">
        <v>2</v>
      </c>
      <c r="C2" s="29" t="s">
        <v>46</v>
      </c>
      <c r="F2" s="30">
        <f>VLOOKUP(B2,表2!E23:F25,2,0)</f>
        <v>5</v>
      </c>
    </row>
    <row r="3" spans="1:8">
      <c r="A3" s="31" t="s">
        <v>47</v>
      </c>
      <c r="B3" s="32">
        <v>0.4</v>
      </c>
      <c r="C3" s="33" t="s">
        <v>48</v>
      </c>
      <c r="H3" s="119"/>
    </row>
    <row r="4" spans="1:8" ht="14.25" thickBot="1">
      <c r="A4" s="34" t="s">
        <v>43</v>
      </c>
      <c r="B4" s="35">
        <v>8</v>
      </c>
      <c r="C4" s="36" t="s">
        <v>41</v>
      </c>
      <c r="H4" s="119"/>
    </row>
    <row r="5" spans="1:8" ht="5.0999999999999996" customHeight="1">
      <c r="A5" s="46"/>
      <c r="B5" s="143"/>
      <c r="C5" s="46"/>
      <c r="H5" s="119"/>
    </row>
    <row r="6" spans="1:8">
      <c r="A6" s="37" t="s">
        <v>44</v>
      </c>
      <c r="B6" s="144">
        <f>IFERROR(VLOOKUP(B4,表2!B3:C32,2,FALSE),"")</f>
        <v>3</v>
      </c>
      <c r="C6" s="39" t="s">
        <v>42</v>
      </c>
      <c r="H6" s="119"/>
    </row>
    <row r="7" spans="1:8">
      <c r="A7" s="37" t="s">
        <v>66</v>
      </c>
      <c r="B7" s="144">
        <f>IFERROR((VLOOKUP(B6,表2!E2:G15,3,FALSE)),"")</f>
        <v>20</v>
      </c>
      <c r="C7" s="39" t="s">
        <v>56</v>
      </c>
      <c r="H7" s="119"/>
    </row>
    <row r="8" spans="1:8" ht="5.0999999999999996" customHeight="1" thickBot="1">
      <c r="A8" s="145"/>
      <c r="B8" s="146"/>
      <c r="C8" s="82"/>
      <c r="H8" s="119"/>
    </row>
    <row r="9" spans="1:8" ht="14.25" thickBot="1">
      <c r="A9" s="27" t="s">
        <v>67</v>
      </c>
      <c r="B9" s="147">
        <v>13</v>
      </c>
      <c r="C9" s="46" t="s">
        <v>40</v>
      </c>
      <c r="D9" s="42"/>
      <c r="H9" s="119"/>
    </row>
    <row r="10" spans="1:8">
      <c r="A10" s="43" t="s">
        <v>65</v>
      </c>
      <c r="B10" s="44" t="s">
        <v>37</v>
      </c>
      <c r="C10" s="148"/>
      <c r="D10" s="46"/>
      <c r="E10" s="46"/>
      <c r="F10" s="30">
        <f>VLOOKUP(B10,表1!$B$34:$D$36,2,0)</f>
        <v>5</v>
      </c>
      <c r="H10" s="119"/>
    </row>
    <row r="11" spans="1:8" ht="14.25" thickBot="1">
      <c r="A11" s="47" t="s">
        <v>53</v>
      </c>
      <c r="B11" s="48" t="s">
        <v>54</v>
      </c>
      <c r="C11" s="46"/>
      <c r="D11" s="46"/>
      <c r="E11" s="46"/>
      <c r="F11" s="30">
        <f>IF(B11="有",1,0)</f>
        <v>1</v>
      </c>
      <c r="H11" s="119"/>
    </row>
    <row r="12" spans="1:8" ht="5.0999999999999996" customHeight="1" thickBot="1">
      <c r="B12" s="25"/>
      <c r="C12" s="26"/>
      <c r="H12" s="119"/>
    </row>
    <row r="13" spans="1:8" ht="40.5" customHeight="1">
      <c r="A13" s="49" t="s">
        <v>98</v>
      </c>
      <c r="B13" s="50">
        <v>39.799999999999997</v>
      </c>
      <c r="C13" s="51" t="s">
        <v>3</v>
      </c>
      <c r="D13" s="52" t="s">
        <v>1</v>
      </c>
      <c r="E13" s="53" t="s">
        <v>81</v>
      </c>
      <c r="F13" s="54" t="s">
        <v>72</v>
      </c>
      <c r="G13" s="55" t="s">
        <v>0</v>
      </c>
      <c r="H13" s="149"/>
    </row>
    <row r="14" spans="1:8">
      <c r="A14" s="56">
        <v>13</v>
      </c>
      <c r="B14" s="57">
        <v>36.799999999999997</v>
      </c>
      <c r="C14" s="58" t="s">
        <v>3</v>
      </c>
      <c r="D14" s="150"/>
      <c r="E14" s="151"/>
      <c r="H14" s="119"/>
    </row>
    <row r="15" spans="1:8">
      <c r="A15" s="61" t="s">
        <v>58</v>
      </c>
      <c r="B15" s="62">
        <v>7</v>
      </c>
      <c r="C15" s="63" t="s">
        <v>3</v>
      </c>
      <c r="D15" s="152">
        <f>IF(ISBLANK(B15),"",IFERROR(((0.0126+(0.01739-0.1087*(F15/1000))/SQRT(E15))*B15/(F15/1000)*E15^2/(2*9.8)),"　"))</f>
        <v>1.5977572290431019</v>
      </c>
      <c r="E15" s="153">
        <f>IF(ISBLANK(B15),"",IFERROR((G15/1000/60)/((F15/1000)^2*PI()/4),"  "))</f>
        <v>1.5067923606333291</v>
      </c>
      <c r="F15" s="66">
        <f>$A$14</f>
        <v>13</v>
      </c>
      <c r="G15" s="30">
        <f>表2!$F3</f>
        <v>12</v>
      </c>
      <c r="H15" s="119"/>
    </row>
    <row r="16" spans="1:8">
      <c r="A16" s="61" t="s">
        <v>59</v>
      </c>
      <c r="B16" s="62"/>
      <c r="C16" s="63" t="s">
        <v>3</v>
      </c>
      <c r="D16" s="152" t="str">
        <f>IF(ISBLANK(B16),"",IFERROR(((0.0126+(0.01739-0.1087*(F16/1000))/SQRT(E16))*B16/(F16/1000)*E16^2/(2*9.8)),"　"))</f>
        <v/>
      </c>
      <c r="E16" s="153" t="str">
        <f>IF(ISBLANK(B16),"",IFERROR((G16/1000/60)/((F16/1000)^2*PI()/4),"  "))</f>
        <v/>
      </c>
      <c r="F16" s="66">
        <f>$A$14</f>
        <v>13</v>
      </c>
      <c r="G16" s="30">
        <f>表2!$F4</f>
        <v>24</v>
      </c>
      <c r="H16" s="119"/>
    </row>
    <row r="17" spans="1:8">
      <c r="A17" s="67" t="s">
        <v>60</v>
      </c>
      <c r="B17" s="68">
        <v>29.8</v>
      </c>
      <c r="C17" s="69" t="s">
        <v>3</v>
      </c>
      <c r="D17" s="154">
        <f>IF(ISBLANK(B17),"",IFERROR(((0.0126+(0.01739-0.1087*(F17/1000))/SQRT(E17))*B17/(F17/1000)*E17^2/(2*9.8)),"　"))</f>
        <v>48.070353348395805</v>
      </c>
      <c r="E17" s="155">
        <f>IF(ISBLANK(B17),"",IFERROR((G17/1000/60)/((F17/1000)^2*PI()/4),"  "))</f>
        <v>4.5203770818999862</v>
      </c>
      <c r="F17" s="66">
        <f>$A$14</f>
        <v>13</v>
      </c>
      <c r="G17" s="30">
        <f>表2!$F5</f>
        <v>36</v>
      </c>
      <c r="H17" s="119"/>
    </row>
    <row r="18" spans="1:8">
      <c r="A18" s="56">
        <v>16</v>
      </c>
      <c r="B18" s="156"/>
      <c r="C18" s="58" t="s">
        <v>3</v>
      </c>
      <c r="D18" s="157"/>
      <c r="E18" s="158"/>
      <c r="F18" s="72"/>
      <c r="H18" s="119"/>
    </row>
    <row r="19" spans="1:8">
      <c r="A19" s="61" t="s">
        <v>58</v>
      </c>
      <c r="B19" s="159"/>
      <c r="C19" s="63" t="s">
        <v>3</v>
      </c>
      <c r="D19" s="152" t="str">
        <f>IF(ISBLANK(B19),"",IFERROR(((0.0126+(0.01739-0.1087*(F19/1000))/SQRT(E19))*B19/(F19/1000)*E19^2/(2*9.8)),"　"))</f>
        <v/>
      </c>
      <c r="E19" s="153" t="str">
        <f>IF(ISBLANK(B19),"",IFERROR((G19/1000/60)/((F19/1000)^2*PI()/4),"  "))</f>
        <v/>
      </c>
      <c r="F19" s="66">
        <f>$A$18</f>
        <v>16</v>
      </c>
      <c r="G19" s="30">
        <f>表2!$F3</f>
        <v>12</v>
      </c>
      <c r="H19" s="119"/>
    </row>
    <row r="20" spans="1:8">
      <c r="A20" s="61" t="s">
        <v>59</v>
      </c>
      <c r="B20" s="159"/>
      <c r="C20" s="63" t="s">
        <v>3</v>
      </c>
      <c r="D20" s="152" t="str">
        <f>IF(ISBLANK(B20),"",IFERROR(((0.0126+(0.01739-0.1087*(F20/1000))/SQRT(E20))*B20/(F20/1000)*E20^2/(2*9.8)),"　"))</f>
        <v/>
      </c>
      <c r="E20" s="153" t="str">
        <f>IF(ISBLANK(B20),"",IFERROR((G20/1000/60)/((F20/1000)^2*PI()/4),"  "))</f>
        <v/>
      </c>
      <c r="F20" s="66">
        <f>$A$18</f>
        <v>16</v>
      </c>
      <c r="G20" s="30">
        <f>表2!$F4</f>
        <v>24</v>
      </c>
      <c r="H20" s="119"/>
    </row>
    <row r="21" spans="1:8">
      <c r="A21" s="67" t="s">
        <v>60</v>
      </c>
      <c r="B21" s="160"/>
      <c r="C21" s="69" t="s">
        <v>3</v>
      </c>
      <c r="D21" s="154" t="str">
        <f>IF(ISBLANK(B21),"",IFERROR(((0.0126+(0.01739-0.1087*(F21/1000))/SQRT(E21))*B21/(F21/1000)*E21^2/(2*9.8)),"　"))</f>
        <v/>
      </c>
      <c r="E21" s="155" t="str">
        <f>IF(ISBLANK(B21),"",IFERROR((G21/1000/60)/((F21/1000)^2*PI()/4),"  "))</f>
        <v/>
      </c>
      <c r="F21" s="66">
        <f>$A$18</f>
        <v>16</v>
      </c>
      <c r="G21" s="30">
        <f>表2!$F5</f>
        <v>36</v>
      </c>
      <c r="H21" s="119"/>
    </row>
    <row r="22" spans="1:8">
      <c r="A22" s="56">
        <v>20</v>
      </c>
      <c r="B22" s="161">
        <v>3</v>
      </c>
      <c r="C22" s="58" t="s">
        <v>3</v>
      </c>
      <c r="D22" s="157"/>
      <c r="E22" s="158"/>
      <c r="F22" s="72"/>
      <c r="H22" s="119"/>
    </row>
    <row r="23" spans="1:8">
      <c r="A23" s="61" t="s">
        <v>58</v>
      </c>
      <c r="B23" s="159"/>
      <c r="C23" s="63" t="s">
        <v>3</v>
      </c>
      <c r="D23" s="152" t="str">
        <f>IF(ISBLANK(B23),"",IFERROR(((0.0126+(0.01739-0.1087*(F23/1000))/SQRT(E23))*B23/(F23/1000)*E23^2/(2*9.8)),"　"))</f>
        <v/>
      </c>
      <c r="E23" s="153" t="str">
        <f>IF(ISBLANK(B23),"",IFERROR((G23/1000/60)/((F23/1000)^2*PI()/4),"  "))</f>
        <v/>
      </c>
      <c r="F23" s="66">
        <f>$A$22</f>
        <v>20</v>
      </c>
      <c r="G23" s="30">
        <f>表2!$F3</f>
        <v>12</v>
      </c>
      <c r="H23" s="119"/>
    </row>
    <row r="24" spans="1:8">
      <c r="A24" s="61" t="s">
        <v>59</v>
      </c>
      <c r="B24" s="159"/>
      <c r="C24" s="63" t="s">
        <v>3</v>
      </c>
      <c r="D24" s="152" t="str">
        <f>IF(ISBLANK(B24),"",IFERROR(((0.0126+(0.01739-0.1087*(F24/1000))/SQRT(E24))*B24/(F24/1000)*E24^2/(2*9.8)),"　"))</f>
        <v/>
      </c>
      <c r="E24" s="153" t="str">
        <f>IF(ISBLANK(B24),"",IFERROR((G24/1000/60)/((F24/1000)^2*PI()/4),"  "))</f>
        <v/>
      </c>
      <c r="F24" s="66">
        <f>$A$22</f>
        <v>20</v>
      </c>
      <c r="G24" s="30">
        <f>表2!$F4</f>
        <v>24</v>
      </c>
      <c r="H24" s="119"/>
    </row>
    <row r="25" spans="1:8">
      <c r="A25" s="67" t="s">
        <v>60</v>
      </c>
      <c r="B25" s="160">
        <v>3</v>
      </c>
      <c r="C25" s="69" t="s">
        <v>3</v>
      </c>
      <c r="D25" s="154">
        <f>IF(ISBLANK(B25),"",IFERROR(((0.0126+(0.01739-0.1087*(F25/1000))/SQRT(E25))*B25/(F25/1000)*E25^2/(2*9.8)),"　"))</f>
        <v>0.65908246219060085</v>
      </c>
      <c r="E25" s="155">
        <f>IF(ISBLANK(B25),"",IFERROR((G25/1000/60)/((F25/1000)^2*PI()/4),"  "))</f>
        <v>1.909859317102744</v>
      </c>
      <c r="F25" s="66">
        <f>$A$22</f>
        <v>20</v>
      </c>
      <c r="G25" s="30">
        <f>表2!$F5</f>
        <v>36</v>
      </c>
      <c r="H25" s="119"/>
    </row>
    <row r="26" spans="1:8">
      <c r="A26" s="56">
        <v>25</v>
      </c>
      <c r="B26" s="156"/>
      <c r="C26" s="58" t="s">
        <v>3</v>
      </c>
      <c r="D26" s="157"/>
      <c r="E26" s="158"/>
      <c r="F26" s="72"/>
      <c r="H26" s="119"/>
    </row>
    <row r="27" spans="1:8">
      <c r="A27" s="61" t="s">
        <v>58</v>
      </c>
      <c r="B27" s="159"/>
      <c r="C27" s="63" t="s">
        <v>3</v>
      </c>
      <c r="D27" s="152" t="str">
        <f>IF(ISBLANK(B27),"",IFERROR(((0.0126+(0.01739-0.1087*(F27/1000))/SQRT(E27))*B27/(F27/1000)*E27^2/(2*9.8)),"　"))</f>
        <v/>
      </c>
      <c r="E27" s="153" t="str">
        <f>IF(ISBLANK(B27),"",IFERROR((G27/1000/60)/((F27/1000)^2*PI()/4),"  "))</f>
        <v/>
      </c>
      <c r="F27" s="66">
        <f>$A$26</f>
        <v>25</v>
      </c>
      <c r="G27" s="30">
        <f>表2!$F3</f>
        <v>12</v>
      </c>
      <c r="H27" s="119"/>
    </row>
    <row r="28" spans="1:8">
      <c r="A28" s="61" t="s">
        <v>59</v>
      </c>
      <c r="B28" s="159"/>
      <c r="C28" s="63" t="s">
        <v>3</v>
      </c>
      <c r="D28" s="152" t="str">
        <f>IF(ISBLANK(B28),"",IFERROR(((0.0126+(0.01739-0.1087*(F28/1000))/SQRT(E28))*B28/(F28/1000)*E28^2/(2*9.8)),"　"))</f>
        <v/>
      </c>
      <c r="E28" s="153" t="str">
        <f>IF(ISBLANK(B28),"",IFERROR((G28/1000/60)/((F28/1000)^2*PI()/4),"  "))</f>
        <v/>
      </c>
      <c r="F28" s="66">
        <f>$A$26</f>
        <v>25</v>
      </c>
      <c r="G28" s="30">
        <f>表2!$F4</f>
        <v>24</v>
      </c>
      <c r="H28" s="119"/>
    </row>
    <row r="29" spans="1:8">
      <c r="A29" s="67" t="s">
        <v>60</v>
      </c>
      <c r="B29" s="160"/>
      <c r="C29" s="69" t="s">
        <v>3</v>
      </c>
      <c r="D29" s="154" t="str">
        <f>IF(ISBLANK(B29),"",IFERROR(((0.0126+(0.01739-0.1087*(F29/1000))/SQRT(E29))*B29/(F29/1000)*E29^2/(2*9.8)),"　"))</f>
        <v/>
      </c>
      <c r="E29" s="155" t="str">
        <f>IF(ISBLANK(B29),"",IFERROR((G29/1000/60)/((F29/1000)^2*PI()/4),"  "))</f>
        <v/>
      </c>
      <c r="F29" s="66">
        <f>$A$26</f>
        <v>25</v>
      </c>
      <c r="G29" s="30">
        <f>表2!$F5</f>
        <v>36</v>
      </c>
      <c r="H29" s="119"/>
    </row>
    <row r="30" spans="1:8" hidden="1">
      <c r="A30" s="67" t="s">
        <v>77</v>
      </c>
      <c r="B30" s="162"/>
      <c r="C30" s="69" t="s">
        <v>3</v>
      </c>
      <c r="D30" s="154" t="str">
        <f>IF(ISBLANK(B30),"",IFERROR(((0.0126+(0.01739-0.1087*(F30/1000))/SQRT(E30))*B30/(F30/1000)*E30^2/(2*9.8)),"　"))</f>
        <v/>
      </c>
      <c r="E30" s="155" t="str">
        <f>IF(ISBLANK(B30),"",IFERROR((G30/1000/60)/((F30/1000)^2*PI()/4),"  "))</f>
        <v/>
      </c>
      <c r="F30" s="66">
        <f>$A$26</f>
        <v>25</v>
      </c>
      <c r="G30" s="30">
        <f>表2!$F6</f>
        <v>48</v>
      </c>
      <c r="H30" s="119"/>
    </row>
    <row r="31" spans="1:8">
      <c r="A31" s="56">
        <v>30</v>
      </c>
      <c r="B31" s="156"/>
      <c r="C31" s="58" t="s">
        <v>3</v>
      </c>
      <c r="D31" s="157"/>
      <c r="E31" s="158"/>
      <c r="F31" s="72"/>
      <c r="H31" s="119"/>
    </row>
    <row r="32" spans="1:8">
      <c r="A32" s="61" t="s">
        <v>58</v>
      </c>
      <c r="B32" s="159"/>
      <c r="C32" s="63" t="s">
        <v>3</v>
      </c>
      <c r="D32" s="152" t="str">
        <f t="shared" ref="D32:D38" si="0">IF(ISBLANK(B32),"",IFERROR(((0.0126+(0.01739-0.1087*(F32/1000))/SQRT(E32))*B32/(F32/1000)*E32^2/(2*9.8)),"　"))</f>
        <v/>
      </c>
      <c r="E32" s="153" t="str">
        <f>IF(ISBLANK(B32),"",IFERROR((G32/1000/60)/((F32/1000)^2*PI()/4),"  "))</f>
        <v/>
      </c>
      <c r="F32" s="66">
        <f t="shared" ref="F32:F38" si="1">$A$31</f>
        <v>30</v>
      </c>
      <c r="G32" s="30">
        <f>表2!$F3</f>
        <v>12</v>
      </c>
      <c r="H32" s="119"/>
    </row>
    <row r="33" spans="1:8">
      <c r="A33" s="61" t="s">
        <v>59</v>
      </c>
      <c r="B33" s="159"/>
      <c r="C33" s="63" t="s">
        <v>3</v>
      </c>
      <c r="D33" s="152" t="str">
        <f t="shared" si="0"/>
        <v/>
      </c>
      <c r="E33" s="153" t="str">
        <f t="shared" ref="E33:E38" si="2">IF(ISBLANK(B33),"",IFERROR((G33/1000/60)/((F33/1000)^2*PI()/4),"  "))</f>
        <v/>
      </c>
      <c r="F33" s="66">
        <f t="shared" si="1"/>
        <v>30</v>
      </c>
      <c r="G33" s="30">
        <f>表2!$F4</f>
        <v>24</v>
      </c>
      <c r="H33" s="119"/>
    </row>
    <row r="34" spans="1:8" ht="14.25" thickBot="1">
      <c r="A34" s="163" t="s">
        <v>60</v>
      </c>
      <c r="B34" s="164"/>
      <c r="C34" s="165" t="s">
        <v>3</v>
      </c>
      <c r="D34" s="154" t="str">
        <f t="shared" si="0"/>
        <v/>
      </c>
      <c r="E34" s="155" t="str">
        <f t="shared" si="2"/>
        <v/>
      </c>
      <c r="F34" s="66">
        <f t="shared" si="1"/>
        <v>30</v>
      </c>
      <c r="G34" s="30">
        <f>表2!$F5</f>
        <v>36</v>
      </c>
      <c r="H34" s="119"/>
    </row>
    <row r="35" spans="1:8" ht="14.25" hidden="1" thickBot="1">
      <c r="A35" s="85" t="s">
        <v>77</v>
      </c>
      <c r="B35" s="77"/>
      <c r="C35" s="86" t="s">
        <v>3</v>
      </c>
      <c r="D35" s="166" t="str">
        <f t="shared" si="0"/>
        <v/>
      </c>
      <c r="E35" s="167" t="str">
        <f t="shared" si="2"/>
        <v/>
      </c>
      <c r="F35" s="66">
        <f t="shared" si="1"/>
        <v>30</v>
      </c>
      <c r="G35" s="30">
        <f>表2!$F6</f>
        <v>48</v>
      </c>
      <c r="H35" s="119"/>
    </row>
    <row r="36" spans="1:8" ht="14.25" hidden="1" thickBot="1">
      <c r="A36" s="88" t="s">
        <v>78</v>
      </c>
      <c r="B36" s="89"/>
      <c r="C36" s="90" t="s">
        <v>3</v>
      </c>
      <c r="D36" s="168" t="str">
        <f t="shared" si="0"/>
        <v/>
      </c>
      <c r="E36" s="153" t="str">
        <f t="shared" si="2"/>
        <v/>
      </c>
      <c r="F36" s="66">
        <f t="shared" si="1"/>
        <v>30</v>
      </c>
      <c r="G36" s="30">
        <f>表2!$F7</f>
        <v>60</v>
      </c>
      <c r="H36" s="119"/>
    </row>
    <row r="37" spans="1:8" ht="14.25" hidden="1" thickBot="1">
      <c r="A37" s="88" t="s">
        <v>79</v>
      </c>
      <c r="B37" s="89"/>
      <c r="C37" s="90" t="s">
        <v>3</v>
      </c>
      <c r="D37" s="168" t="str">
        <f t="shared" si="0"/>
        <v/>
      </c>
      <c r="E37" s="153" t="str">
        <f t="shared" si="2"/>
        <v/>
      </c>
      <c r="F37" s="66">
        <f t="shared" si="1"/>
        <v>30</v>
      </c>
      <c r="G37" s="30">
        <f>表2!$F8</f>
        <v>72</v>
      </c>
      <c r="H37" s="119"/>
    </row>
    <row r="38" spans="1:8" ht="14.25" hidden="1" thickBot="1">
      <c r="A38" s="91" t="s">
        <v>80</v>
      </c>
      <c r="B38" s="68"/>
      <c r="C38" s="92" t="s">
        <v>3</v>
      </c>
      <c r="D38" s="169" t="str">
        <f t="shared" si="0"/>
        <v/>
      </c>
      <c r="E38" s="155" t="str">
        <f t="shared" si="2"/>
        <v/>
      </c>
      <c r="F38" s="66">
        <f t="shared" si="1"/>
        <v>30</v>
      </c>
      <c r="G38" s="30">
        <f>表2!$F9</f>
        <v>84</v>
      </c>
      <c r="H38" s="119"/>
    </row>
    <row r="39" spans="1:8" ht="15" thickTop="1" thickBot="1">
      <c r="A39" s="46"/>
      <c r="B39" s="94"/>
      <c r="C39" s="46"/>
      <c r="D39" s="95">
        <f>SUM(D14:D38)</f>
        <v>50.327193039629513</v>
      </c>
      <c r="E39" s="96"/>
      <c r="F39" s="46"/>
      <c r="G39" s="46"/>
      <c r="H39" s="118"/>
    </row>
    <row r="40" spans="1:8" ht="5.0999999999999996" customHeight="1" thickTop="1" thickBot="1">
      <c r="B40" s="25"/>
      <c r="C40" s="26"/>
      <c r="D40" s="97"/>
      <c r="E40" s="46"/>
      <c r="H40" s="119"/>
    </row>
    <row r="41" spans="1:8" ht="40.5" customHeight="1">
      <c r="A41" s="98" t="s">
        <v>63</v>
      </c>
      <c r="B41" s="99" t="s">
        <v>83</v>
      </c>
      <c r="C41" s="100" t="s">
        <v>62</v>
      </c>
      <c r="D41" s="101" t="s">
        <v>1</v>
      </c>
      <c r="E41" s="53" t="s">
        <v>81</v>
      </c>
      <c r="F41" s="102" t="s">
        <v>57</v>
      </c>
      <c r="G41" s="55" t="s">
        <v>52</v>
      </c>
      <c r="H41" s="149"/>
    </row>
    <row r="42" spans="1:8">
      <c r="A42" s="103" t="s">
        <v>16</v>
      </c>
      <c r="B42" s="104">
        <v>13</v>
      </c>
      <c r="C42" s="105">
        <v>1</v>
      </c>
      <c r="D42" s="157">
        <f t="shared" ref="D42:D56" si="3">IFERROR(((0.0126+(0.01739-0.1087*(B42/1000))/SQRT(E42))*F42/(B42/1000)*E42^2/(2*9.8)),"　")</f>
        <v>0.68475309816132945</v>
      </c>
      <c r="E42" s="167">
        <f t="shared" ref="E42:E56" si="4">IFERROR((G42/1000/60)/((B42/1000)^2*PI()/4),"  ")</f>
        <v>1.5067923606333291</v>
      </c>
      <c r="F42" s="30">
        <f>INDEX(表1!$C$5:$I$26,MATCH(A42,表1!$B$5:$B$26,0),MATCH(B42,表1!$C$4:$I$4,0))</f>
        <v>3</v>
      </c>
      <c r="G42" s="30">
        <f>VLOOKUP(C42,表2!$E$2:$G$15,2,0)</f>
        <v>12</v>
      </c>
      <c r="H42" s="119"/>
    </row>
    <row r="43" spans="1:8">
      <c r="A43" s="170" t="s">
        <v>17</v>
      </c>
      <c r="B43" s="171">
        <v>13</v>
      </c>
      <c r="C43" s="172">
        <v>1</v>
      </c>
      <c r="D43" s="152">
        <f t="shared" si="3"/>
        <v>0.5478024785290635</v>
      </c>
      <c r="E43" s="153">
        <f t="shared" si="4"/>
        <v>1.5067923606333291</v>
      </c>
      <c r="F43" s="30">
        <f>INDEX(表1!$C$5:$I$26,MATCH(A43,表1!$B$5:$B$26,0),MATCH(B43,表1!$C$4:$I$4,0))</f>
        <v>2.4</v>
      </c>
      <c r="G43" s="30">
        <f>VLOOKUP(C43,表2!$E$2:$G$15,2,0)</f>
        <v>12</v>
      </c>
      <c r="H43" s="119"/>
    </row>
    <row r="44" spans="1:8">
      <c r="A44" s="107" t="s">
        <v>10</v>
      </c>
      <c r="B44" s="108">
        <v>13</v>
      </c>
      <c r="C44" s="109">
        <v>1</v>
      </c>
      <c r="D44" s="152">
        <f t="shared" si="3"/>
        <v>0.11412551636022158</v>
      </c>
      <c r="E44" s="153">
        <f t="shared" si="4"/>
        <v>1.5067923606333291</v>
      </c>
      <c r="F44" s="30">
        <f>INDEX(表1!$C$5:$I$26,MATCH(A44,表1!$B$5:$B$26,0),MATCH(B44,表1!$C$4:$I$4,0))</f>
        <v>0.5</v>
      </c>
      <c r="G44" s="30">
        <f>VLOOKUP(C44,表2!$E$2:$G$15,2,0)</f>
        <v>12</v>
      </c>
      <c r="H44" s="119"/>
    </row>
    <row r="45" spans="1:8">
      <c r="A45" s="107" t="s">
        <v>10</v>
      </c>
      <c r="B45" s="108">
        <v>13</v>
      </c>
      <c r="C45" s="109">
        <v>3</v>
      </c>
      <c r="D45" s="152">
        <f t="shared" si="3"/>
        <v>0.80654955282543284</v>
      </c>
      <c r="E45" s="153">
        <f t="shared" si="4"/>
        <v>4.5203770818999862</v>
      </c>
      <c r="F45" s="30">
        <f>INDEX(表1!$C$5:$I$26,MATCH(A45,表1!$B$5:$B$26,0),MATCH(B45,表1!$C$4:$I$4,0))</f>
        <v>0.5</v>
      </c>
      <c r="G45" s="30">
        <f>VLOOKUP(C45,表2!$E$2:$G$15,2,0)</f>
        <v>36</v>
      </c>
      <c r="H45" s="119"/>
    </row>
    <row r="46" spans="1:8">
      <c r="A46" s="107" t="s">
        <v>10</v>
      </c>
      <c r="B46" s="108">
        <v>13</v>
      </c>
      <c r="C46" s="109">
        <v>3</v>
      </c>
      <c r="D46" s="152">
        <f t="shared" si="3"/>
        <v>0.80654955282543284</v>
      </c>
      <c r="E46" s="153">
        <f t="shared" si="4"/>
        <v>4.5203770818999862</v>
      </c>
      <c r="F46" s="30">
        <f>INDEX(表1!$C$5:$I$26,MATCH(A46,表1!$B$5:$B$26,0),MATCH(B46,表1!$C$4:$I$4,0))</f>
        <v>0.5</v>
      </c>
      <c r="G46" s="30">
        <f>VLOOKUP(C46,表2!$E$2:$G$15,2,0)</f>
        <v>36</v>
      </c>
      <c r="H46" s="119"/>
    </row>
    <row r="47" spans="1:8">
      <c r="A47" s="107" t="s">
        <v>10</v>
      </c>
      <c r="B47" s="108">
        <v>13</v>
      </c>
      <c r="C47" s="109">
        <v>3</v>
      </c>
      <c r="D47" s="152">
        <f t="shared" si="3"/>
        <v>0.80654955282543284</v>
      </c>
      <c r="E47" s="153">
        <f t="shared" si="4"/>
        <v>4.5203770818999862</v>
      </c>
      <c r="F47" s="30">
        <f>INDEX(表1!$C$5:$I$26,MATCH(A47,表1!$B$5:$B$26,0),MATCH(B47,表1!$C$4:$I$4,0))</f>
        <v>0.5</v>
      </c>
      <c r="G47" s="30">
        <f>VLOOKUP(C47,表2!$E$2:$G$15,2,0)</f>
        <v>36</v>
      </c>
      <c r="H47" s="119"/>
    </row>
    <row r="48" spans="1:8" ht="27">
      <c r="A48" s="107" t="s">
        <v>11</v>
      </c>
      <c r="B48" s="108">
        <v>13</v>
      </c>
      <c r="C48" s="109">
        <v>3</v>
      </c>
      <c r="D48" s="152">
        <f t="shared" si="3"/>
        <v>0.80654955282543284</v>
      </c>
      <c r="E48" s="153">
        <f t="shared" si="4"/>
        <v>4.5203770818999862</v>
      </c>
      <c r="F48" s="30">
        <f>INDEX(表1!$C$5:$I$26,MATCH(A48,表1!$B$5:$B$26,0),MATCH(B48,表1!$C$4:$I$4,0))</f>
        <v>0.5</v>
      </c>
      <c r="G48" s="30">
        <f>VLOOKUP(C48,表2!$E$2:$G$15,2,0)</f>
        <v>36</v>
      </c>
      <c r="H48" s="119"/>
    </row>
    <row r="49" spans="1:8">
      <c r="A49" s="107" t="s">
        <v>10</v>
      </c>
      <c r="B49" s="108">
        <v>13</v>
      </c>
      <c r="C49" s="109">
        <v>3</v>
      </c>
      <c r="D49" s="152">
        <f t="shared" si="3"/>
        <v>0.80654955282543284</v>
      </c>
      <c r="E49" s="153">
        <f t="shared" si="4"/>
        <v>4.5203770818999862</v>
      </c>
      <c r="F49" s="30">
        <f>INDEX(表1!$C$5:$I$26,MATCH(A49,表1!$B$5:$B$26,0),MATCH(B49,表1!$C$4:$I$4,0))</f>
        <v>0.5</v>
      </c>
      <c r="G49" s="30">
        <f>VLOOKUP(C49,表2!$E$2:$G$15,2,0)</f>
        <v>36</v>
      </c>
      <c r="H49" s="119"/>
    </row>
    <row r="50" spans="1:8">
      <c r="A50" s="107" t="s">
        <v>13</v>
      </c>
      <c r="B50" s="108">
        <v>20</v>
      </c>
      <c r="C50" s="109">
        <v>3</v>
      </c>
      <c r="D50" s="152">
        <f t="shared" si="3"/>
        <v>0.24166356946988696</v>
      </c>
      <c r="E50" s="153">
        <f t="shared" si="4"/>
        <v>1.909859317102744</v>
      </c>
      <c r="F50" s="30">
        <f>INDEX(表1!$C$5:$I$26,MATCH(A50,表1!$B$5:$B$26,0),MATCH(B50,表1!$C$4:$I$4,0))</f>
        <v>1.1000000000000001</v>
      </c>
      <c r="G50" s="30">
        <f>VLOOKUP(C50,表2!$E$2:$G$15,2,0)</f>
        <v>36</v>
      </c>
      <c r="H50" s="119"/>
    </row>
    <row r="51" spans="1:8">
      <c r="A51" s="107" t="s">
        <v>13</v>
      </c>
      <c r="B51" s="108">
        <v>20</v>
      </c>
      <c r="C51" s="109">
        <v>3</v>
      </c>
      <c r="D51" s="152">
        <f t="shared" si="3"/>
        <v>0.24166356946988696</v>
      </c>
      <c r="E51" s="153">
        <f t="shared" si="4"/>
        <v>1.909859317102744</v>
      </c>
      <c r="F51" s="30">
        <f>INDEX(表1!$C$5:$I$26,MATCH(A51,表1!$B$5:$B$26,0),MATCH(B51,表1!$C$4:$I$4,0))</f>
        <v>1.1000000000000001</v>
      </c>
      <c r="G51" s="30">
        <f>VLOOKUP(C51,表2!$E$2:$G$15,2,0)</f>
        <v>36</v>
      </c>
      <c r="H51" s="119"/>
    </row>
    <row r="52" spans="1:8">
      <c r="A52" s="107" t="s">
        <v>23</v>
      </c>
      <c r="B52" s="108">
        <v>13</v>
      </c>
      <c r="C52" s="109">
        <v>3</v>
      </c>
      <c r="D52" s="152">
        <f t="shared" si="3"/>
        <v>2.4196486584762984</v>
      </c>
      <c r="E52" s="153">
        <f t="shared" si="4"/>
        <v>4.5203770818999862</v>
      </c>
      <c r="F52" s="30">
        <f>INDEX(表1!$C$5:$I$26,MATCH(A52,表1!$B$5:$B$26,0),MATCH(B52,表1!$C$4:$I$4,0))</f>
        <v>1.5</v>
      </c>
      <c r="G52" s="30">
        <f>VLOOKUP(C52,表2!$E$2:$G$15,2,0)</f>
        <v>36</v>
      </c>
      <c r="H52" s="119"/>
    </row>
    <row r="53" spans="1:8" ht="27">
      <c r="A53" s="110" t="s">
        <v>5</v>
      </c>
      <c r="B53" s="111">
        <f>B9</f>
        <v>13</v>
      </c>
      <c r="C53" s="112">
        <f>B6</f>
        <v>3</v>
      </c>
      <c r="D53" s="152">
        <f t="shared" si="3"/>
        <v>5.6458468697780306</v>
      </c>
      <c r="E53" s="153">
        <f t="shared" si="4"/>
        <v>4.5203770818999862</v>
      </c>
      <c r="F53" s="30">
        <f>INDEX(表1!$C$5:$I$26,MATCH(A53,表1!$B$5:$B$26,0),MATCH(B53,表1!$C$4:$I$4,0))</f>
        <v>3.5</v>
      </c>
      <c r="G53" s="30">
        <f>VLOOKUP(C53,表2!$E$2:$G$15,2,0)</f>
        <v>36</v>
      </c>
      <c r="H53" s="119"/>
    </row>
    <row r="54" spans="1:8">
      <c r="A54" s="110" t="s">
        <v>26</v>
      </c>
      <c r="B54" s="108">
        <v>13</v>
      </c>
      <c r="C54" s="112">
        <f>B6</f>
        <v>3</v>
      </c>
      <c r="D54" s="152">
        <f t="shared" si="3"/>
        <v>2.4196486584762984</v>
      </c>
      <c r="E54" s="153">
        <f t="shared" si="4"/>
        <v>4.5203770818999862</v>
      </c>
      <c r="F54" s="30">
        <f>INDEX(表1!$C$5:$I$26,MATCH(A54,表1!$B$5:$B$26,0),MATCH(B54,表1!$C$4:$I$4,0))</f>
        <v>1.5</v>
      </c>
      <c r="G54" s="30">
        <f>VLOOKUP(C54,表2!$E$2:$G$15,2,0)</f>
        <v>36</v>
      </c>
      <c r="H54" s="119"/>
    </row>
    <row r="55" spans="1:8">
      <c r="A55" s="110" t="s">
        <v>24</v>
      </c>
      <c r="B55" s="108">
        <v>20</v>
      </c>
      <c r="C55" s="112">
        <f>B6</f>
        <v>3</v>
      </c>
      <c r="D55" s="152">
        <f t="shared" si="3"/>
        <v>0.4393883081270672</v>
      </c>
      <c r="E55" s="153">
        <f t="shared" si="4"/>
        <v>1.909859317102744</v>
      </c>
      <c r="F55" s="30">
        <f>INDEX(表1!$C$5:$I$26,MATCH(A55,表1!$B$5:$B$26,0),MATCH(B55,表1!$C$4:$I$4,0))</f>
        <v>2</v>
      </c>
      <c r="G55" s="30">
        <f>VLOOKUP(C55,表2!$E$2:$G$15,2,0)</f>
        <v>36</v>
      </c>
      <c r="H55" s="119"/>
    </row>
    <row r="56" spans="1:8" ht="14.25" thickBot="1">
      <c r="A56" s="113" t="s">
        <v>2</v>
      </c>
      <c r="B56" s="114">
        <v>20</v>
      </c>
      <c r="C56" s="115">
        <f>B6</f>
        <v>3</v>
      </c>
      <c r="D56" s="173">
        <f t="shared" si="3"/>
        <v>0.4393883081270672</v>
      </c>
      <c r="E56" s="155">
        <f t="shared" si="4"/>
        <v>1.909859317102744</v>
      </c>
      <c r="F56" s="30">
        <f>INDEX(表1!$C$5:$I$26,MATCH(A56,表1!$B$5:$B$26,0),MATCH(B56,表1!$C$4:$I$4,0))</f>
        <v>2</v>
      </c>
      <c r="G56" s="30">
        <f>VLOOKUP(C56,表2!$E$2:$G$15,2,0)</f>
        <v>36</v>
      </c>
      <c r="H56" s="119"/>
    </row>
    <row r="57" spans="1:8" ht="15" thickTop="1" thickBot="1">
      <c r="B57" s="25"/>
      <c r="C57" s="26"/>
      <c r="D57" s="95">
        <f>SUM(D42:D56)</f>
        <v>17.226676799102314</v>
      </c>
      <c r="E57" s="118"/>
      <c r="H57" s="119"/>
    </row>
    <row r="58" spans="1:8" ht="15" thickTop="1" thickBot="1">
      <c r="A58" s="10" t="s">
        <v>61</v>
      </c>
      <c r="B58" s="25"/>
      <c r="C58" s="26"/>
      <c r="D58" s="119"/>
      <c r="E58" s="119"/>
      <c r="H58" s="119"/>
    </row>
    <row r="59" spans="1:8" ht="15" thickTop="1" thickBot="1">
      <c r="A59" s="123" t="s">
        <v>49</v>
      </c>
      <c r="B59" s="174">
        <f>IFERROR(SUM(F2+D39+D57+F10+F11+B13*表2!G19)*0.0098,"")</f>
        <v>0.76982792441957193</v>
      </c>
      <c r="C59" s="122" t="s">
        <v>48</v>
      </c>
      <c r="D59" s="181" t="str">
        <f>IF(B3&gt;B59,"OK","NG")</f>
        <v>NG</v>
      </c>
      <c r="E59" s="181"/>
      <c r="H59" s="119"/>
    </row>
    <row r="60" spans="1:8" ht="13.5" customHeight="1" thickTop="1" thickBot="1">
      <c r="A60" s="178" t="s">
        <v>50</v>
      </c>
      <c r="B60" s="186">
        <f>MAX(E14:E56)</f>
        <v>4.5203770818999862</v>
      </c>
      <c r="C60" s="180" t="s">
        <v>51</v>
      </c>
      <c r="D60" s="182" t="str">
        <f>IF(B60&lt;=2,"2m/sec以内で問題なし","NG　　　　　　　　　　　　　　　　　　　　　　ウォータハンマの恐れあり")</f>
        <v>NG　　　　　　　　　　　　　　　　　　　　　　ウォータハンマの恐れあり</v>
      </c>
      <c r="E60" s="183"/>
      <c r="H60" s="119"/>
    </row>
    <row r="61" spans="1:8" ht="15" thickTop="1" thickBot="1">
      <c r="A61" s="178"/>
      <c r="B61" s="186"/>
      <c r="C61" s="180"/>
      <c r="D61" s="184"/>
      <c r="E61" s="185"/>
      <c r="H61" s="119"/>
    </row>
    <row r="62" spans="1:8" ht="14.25" thickTop="1">
      <c r="H62" s="119"/>
    </row>
  </sheetData>
  <mergeCells count="6">
    <mergeCell ref="D1:E1"/>
    <mergeCell ref="D59:E59"/>
    <mergeCell ref="A60:A61"/>
    <mergeCell ref="B60:B61"/>
    <mergeCell ref="C60:C61"/>
    <mergeCell ref="D60:E61"/>
  </mergeCells>
  <phoneticPr fontId="1"/>
  <conditionalFormatting sqref="E14:E34">
    <cfRule type="cellIs" dxfId="192" priority="56" operator="greaterThan">
      <formula>2</formula>
    </cfRule>
  </conditionalFormatting>
  <conditionalFormatting sqref="B31:B38">
    <cfRule type="expression" dxfId="191" priority="55">
      <formula>$B$9&gt;=30</formula>
    </cfRule>
  </conditionalFormatting>
  <conditionalFormatting sqref="B26:B30">
    <cfRule type="expression" dxfId="190" priority="54">
      <formula>$B$9&gt;=25</formula>
    </cfRule>
  </conditionalFormatting>
  <conditionalFormatting sqref="B22:B25">
    <cfRule type="expression" dxfId="189" priority="53">
      <formula>$B$9&gt;=20</formula>
    </cfRule>
  </conditionalFormatting>
  <conditionalFormatting sqref="B18:B21">
    <cfRule type="expression" dxfId="188" priority="52">
      <formula>$B$9&gt;=20</formula>
    </cfRule>
  </conditionalFormatting>
  <conditionalFormatting sqref="B14:B17">
    <cfRule type="expression" dxfId="187" priority="51">
      <formula>$B$9&gt;=13</formula>
    </cfRule>
  </conditionalFormatting>
  <conditionalFormatting sqref="B17">
    <cfRule type="expression" dxfId="186" priority="50">
      <formula>$B$6&lt;3</formula>
    </cfRule>
  </conditionalFormatting>
  <conditionalFormatting sqref="B16">
    <cfRule type="expression" dxfId="185" priority="49">
      <formula>$B$6&lt;2</formula>
    </cfRule>
  </conditionalFormatting>
  <conditionalFormatting sqref="B21">
    <cfRule type="expression" dxfId="184" priority="48">
      <formula>$B$6&lt;3</formula>
    </cfRule>
  </conditionalFormatting>
  <conditionalFormatting sqref="B20">
    <cfRule type="expression" dxfId="183" priority="47">
      <formula>$B$6&lt;2</formula>
    </cfRule>
  </conditionalFormatting>
  <conditionalFormatting sqref="B25">
    <cfRule type="expression" dxfId="182" priority="46">
      <formula>$B$6&lt;3</formula>
    </cfRule>
  </conditionalFormatting>
  <conditionalFormatting sqref="B24">
    <cfRule type="expression" priority="45">
      <formula>$B$6&lt;2</formula>
    </cfRule>
  </conditionalFormatting>
  <conditionalFormatting sqref="B30">
    <cfRule type="expression" priority="44">
      <formula>$B$6&lt;4</formula>
    </cfRule>
  </conditionalFormatting>
  <conditionalFormatting sqref="B29">
    <cfRule type="expression" priority="43">
      <formula>$B$6&lt;3</formula>
    </cfRule>
  </conditionalFormatting>
  <conditionalFormatting sqref="B28">
    <cfRule type="expression" dxfId="181" priority="42">
      <formula>$B$6&lt;2</formula>
    </cfRule>
  </conditionalFormatting>
  <conditionalFormatting sqref="B38">
    <cfRule type="expression" priority="41">
      <formula>$B$6&lt;7</formula>
    </cfRule>
  </conditionalFormatting>
  <conditionalFormatting sqref="B37">
    <cfRule type="expression" priority="40">
      <formula>$B$6&lt;6</formula>
    </cfRule>
  </conditionalFormatting>
  <conditionalFormatting sqref="B36">
    <cfRule type="expression" priority="39">
      <formula>$B$6&lt;5</formula>
    </cfRule>
  </conditionalFormatting>
  <conditionalFormatting sqref="B35">
    <cfRule type="expression" priority="38">
      <formula>$B$6&lt;4</formula>
    </cfRule>
  </conditionalFormatting>
  <conditionalFormatting sqref="B34">
    <cfRule type="expression" priority="37">
      <formula>$B$6&lt;3</formula>
    </cfRule>
  </conditionalFormatting>
  <conditionalFormatting sqref="B33">
    <cfRule type="expression" priority="36">
      <formula>$B$6&lt;2</formula>
    </cfRule>
  </conditionalFormatting>
  <conditionalFormatting sqref="D15:E15">
    <cfRule type="expression" dxfId="180" priority="35">
      <formula>$B$15&gt;0</formula>
    </cfRule>
  </conditionalFormatting>
  <conditionalFormatting sqref="D16:E16">
    <cfRule type="expression" dxfId="179" priority="34">
      <formula>$B$16&gt;0</formula>
    </cfRule>
  </conditionalFormatting>
  <conditionalFormatting sqref="D17:E17">
    <cfRule type="expression" dxfId="178" priority="33">
      <formula>$B$17&gt;0</formula>
    </cfRule>
  </conditionalFormatting>
  <conditionalFormatting sqref="D19:E19">
    <cfRule type="expression" dxfId="177" priority="32">
      <formula>$B$19&gt;0</formula>
    </cfRule>
  </conditionalFormatting>
  <conditionalFormatting sqref="D20:E20">
    <cfRule type="expression" dxfId="176" priority="31">
      <formula>$B$20&gt;0</formula>
    </cfRule>
  </conditionalFormatting>
  <conditionalFormatting sqref="D21:E21">
    <cfRule type="expression" dxfId="175" priority="30">
      <formula>$B$21&gt;0</formula>
    </cfRule>
  </conditionalFormatting>
  <conditionalFormatting sqref="D23:E23">
    <cfRule type="expression" dxfId="174" priority="29">
      <formula>$B$23&gt;0</formula>
    </cfRule>
  </conditionalFormatting>
  <conditionalFormatting sqref="D24:E24">
    <cfRule type="expression" dxfId="173" priority="28">
      <formula>$B$24&gt;0</formula>
    </cfRule>
  </conditionalFormatting>
  <conditionalFormatting sqref="D25:E25">
    <cfRule type="expression" dxfId="172" priority="27">
      <formula>$B$25&gt;0</formula>
    </cfRule>
  </conditionalFormatting>
  <conditionalFormatting sqref="D27:E27">
    <cfRule type="expression" dxfId="171" priority="26">
      <formula>$B$27&gt;0</formula>
    </cfRule>
  </conditionalFormatting>
  <conditionalFormatting sqref="D28:E28">
    <cfRule type="expression" dxfId="170" priority="25">
      <formula>$B$28&gt;0</formula>
    </cfRule>
  </conditionalFormatting>
  <conditionalFormatting sqref="D29:E29">
    <cfRule type="expression" dxfId="169" priority="24">
      <formula>$B$29&gt;0</formula>
    </cfRule>
  </conditionalFormatting>
  <conditionalFormatting sqref="D30:E30">
    <cfRule type="expression" dxfId="168" priority="23">
      <formula>$B$30&gt;0</formula>
    </cfRule>
  </conditionalFormatting>
  <conditionalFormatting sqref="D32:E32">
    <cfRule type="expression" dxfId="167" priority="22">
      <formula>$B$32&gt;0</formula>
    </cfRule>
  </conditionalFormatting>
  <conditionalFormatting sqref="D33:E33">
    <cfRule type="expression" dxfId="166" priority="21">
      <formula>$B$33&gt;0</formula>
    </cfRule>
  </conditionalFormatting>
  <conditionalFormatting sqref="D34:E34">
    <cfRule type="expression" dxfId="165" priority="20">
      <formula>$B$34&gt;0</formula>
    </cfRule>
  </conditionalFormatting>
  <conditionalFormatting sqref="D35:E35">
    <cfRule type="expression" dxfId="164" priority="19">
      <formula>$B$35&gt;0</formula>
    </cfRule>
  </conditionalFormatting>
  <conditionalFormatting sqref="D36:E36">
    <cfRule type="expression" dxfId="163" priority="18">
      <formula>$B$36&gt;0</formula>
    </cfRule>
  </conditionalFormatting>
  <conditionalFormatting sqref="D37:E37">
    <cfRule type="expression" dxfId="162" priority="17">
      <formula>$B$37&gt;0</formula>
    </cfRule>
  </conditionalFormatting>
  <conditionalFormatting sqref="D38:E38">
    <cfRule type="expression" dxfId="161" priority="16">
      <formula>$B$38&gt;0</formula>
    </cfRule>
  </conditionalFormatting>
  <conditionalFormatting sqref="D42:E42 E43">
    <cfRule type="expression" dxfId="160" priority="15">
      <formula>$C$42&gt;0</formula>
    </cfRule>
  </conditionalFormatting>
  <conditionalFormatting sqref="D43:E44">
    <cfRule type="expression" dxfId="159" priority="14">
      <formula>$C$44&gt;0</formula>
    </cfRule>
  </conditionalFormatting>
  <conditionalFormatting sqref="D45:E45">
    <cfRule type="expression" dxfId="158" priority="13">
      <formula>$C$45&gt;0</formula>
    </cfRule>
  </conditionalFormatting>
  <conditionalFormatting sqref="D46:E46">
    <cfRule type="expression" dxfId="157" priority="12">
      <formula>$C$46&gt;0</formula>
    </cfRule>
  </conditionalFormatting>
  <conditionalFormatting sqref="D47:E47">
    <cfRule type="expression" dxfId="156" priority="11">
      <formula>$C$47&gt;0</formula>
    </cfRule>
  </conditionalFormatting>
  <conditionalFormatting sqref="D48:E48">
    <cfRule type="expression" dxfId="155" priority="10">
      <formula>$C$48&gt;0</formula>
    </cfRule>
  </conditionalFormatting>
  <conditionalFormatting sqref="D49:E49">
    <cfRule type="expression" dxfId="154" priority="9">
      <formula>$C$49&gt;0</formula>
    </cfRule>
  </conditionalFormatting>
  <conditionalFormatting sqref="D50:E50">
    <cfRule type="expression" dxfId="153" priority="8">
      <formula>$C$50&gt;0</formula>
    </cfRule>
  </conditionalFormatting>
  <conditionalFormatting sqref="D51:E51">
    <cfRule type="expression" dxfId="152" priority="7">
      <formula>$C$51&gt;0</formula>
    </cfRule>
  </conditionalFormatting>
  <conditionalFormatting sqref="D52:E52">
    <cfRule type="expression" dxfId="151" priority="6">
      <formula>$C$52&gt;0</formula>
    </cfRule>
  </conditionalFormatting>
  <conditionalFormatting sqref="D53:E53">
    <cfRule type="expression" dxfId="150" priority="5">
      <formula>$C$53&gt;0</formula>
    </cfRule>
  </conditionalFormatting>
  <conditionalFormatting sqref="D54:E54">
    <cfRule type="expression" dxfId="149" priority="4">
      <formula>$C$54&gt;0</formula>
    </cfRule>
  </conditionalFormatting>
  <conditionalFormatting sqref="D55:E55">
    <cfRule type="expression" dxfId="148" priority="3">
      <formula>$C$55&gt;0</formula>
    </cfRule>
  </conditionalFormatting>
  <conditionalFormatting sqref="D56:E56">
    <cfRule type="expression" dxfId="147" priority="2">
      <formula>$C$56&gt;0</formula>
    </cfRule>
  </conditionalFormatting>
  <conditionalFormatting sqref="E42:E56">
    <cfRule type="cellIs" dxfId="146" priority="1" operator="greaterThan">
      <formula>2</formula>
    </cfRule>
  </conditionalFormatting>
  <pageMargins left="0.7" right="0.7" top="0.75" bottom="0.75" header="0.3" footer="0.3"/>
  <pageSetup paperSize="9" scale="64" orientation="landscape" r:id="rId1"/>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F7D4DFA8-0E14-411C-8650-8962950D7DE2}">
          <x14:formula1>
            <xm:f>表1!$B$7:$B$26</xm:f>
          </x14:formula1>
          <xm:sqref>A53:A56</xm:sqref>
        </x14:dataValidation>
        <x14:dataValidation type="list" allowBlank="1" showInputMessage="1" showErrorMessage="1" xr:uid="{D9208D37-5F90-459B-A732-76763DEB73D0}">
          <x14:formula1>
            <xm:f>表1!$B$5:$B$19</xm:f>
          </x14:formula1>
          <xm:sqref>A42:A52</xm:sqref>
        </x14:dataValidation>
        <x14:dataValidation type="list" allowBlank="1" showInputMessage="1" showErrorMessage="1" xr:uid="{222B5F72-0B3A-4AEE-A93E-D16C1A23BC76}">
          <x14:formula1>
            <xm:f>表2!$E$3:$E$8</xm:f>
          </x14:formula1>
          <xm:sqref>C42:C56</xm:sqref>
        </x14:dataValidation>
        <x14:dataValidation type="list" allowBlank="1" showInputMessage="1" showErrorMessage="1" xr:uid="{6681CC77-1F2A-4A26-84E6-713E4DFFD321}">
          <x14:formula1>
            <xm:f>表2!$E$23:$E$25</xm:f>
          </x14:formula1>
          <xm:sqref>B2</xm:sqref>
        </x14:dataValidation>
        <x14:dataValidation type="list" allowBlank="1" showInputMessage="1" showErrorMessage="1" xr:uid="{6A3FD0D3-872A-4143-835B-9EC437C7E4EA}">
          <x14:formula1>
            <xm:f>表2!$E$19:$E$20</xm:f>
          </x14:formula1>
          <xm:sqref>B11</xm:sqref>
        </x14:dataValidation>
        <x14:dataValidation type="list" allowBlank="1" showInputMessage="1" showErrorMessage="1" xr:uid="{25051686-C52F-4FD0-83F2-97B4A1F023EA}">
          <x14:formula1>
            <xm:f>表1!$B$34:$B$36</xm:f>
          </x14:formula1>
          <xm:sqref>B10</xm:sqref>
        </x14:dataValidation>
        <x14:dataValidation type="list" allowBlank="1" showInputMessage="1" showErrorMessage="1" xr:uid="{71158EB5-6699-48BF-97C9-D4EBA03CE454}">
          <x14:formula1>
            <xm:f>表1!$C$4:$I$4</xm:f>
          </x14:formula1>
          <xm:sqref>B9 B42:B56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1:I79"/>
  <sheetViews>
    <sheetView zoomScaleNormal="100" workbookViewId="0">
      <selection activeCell="P6" sqref="P6"/>
    </sheetView>
  </sheetViews>
  <sheetFormatPr defaultRowHeight="13.5"/>
  <cols>
    <col min="1" max="2" width="15.625" style="26" customWidth="1"/>
    <col min="3" max="3" width="10.625" style="25" customWidth="1"/>
    <col min="4" max="4" width="15.625" style="26" customWidth="1"/>
    <col min="5" max="6" width="8.125" style="26" customWidth="1"/>
    <col min="7" max="7" width="8.125" style="26" hidden="1" customWidth="1"/>
    <col min="8" max="8" width="9" style="26" hidden="1" customWidth="1"/>
    <col min="9" max="9" width="11.75" style="26" hidden="1" customWidth="1"/>
    <col min="10" max="10" width="9" style="26" customWidth="1"/>
    <col min="11" max="16384" width="9" style="26"/>
  </cols>
  <sheetData>
    <row r="1" spans="1:9" ht="20.100000000000001" customHeight="1" thickBot="1">
      <c r="A1" s="23"/>
      <c r="B1" s="24" t="s">
        <v>82</v>
      </c>
      <c r="D1" s="177" t="s">
        <v>94</v>
      </c>
      <c r="E1" s="177"/>
      <c r="F1" s="177"/>
    </row>
    <row r="2" spans="1:9">
      <c r="A2" s="27" t="s">
        <v>45</v>
      </c>
      <c r="B2" s="28"/>
      <c r="C2" s="29" t="s">
        <v>46</v>
      </c>
      <c r="H2" s="30" t="e">
        <f>VLOOKUP(B2,表2!E23:F25,2,0)</f>
        <v>#N/A</v>
      </c>
    </row>
    <row r="3" spans="1:9" ht="14.25" thickBot="1">
      <c r="A3" s="31" t="s">
        <v>47</v>
      </c>
      <c r="B3" s="32"/>
      <c r="C3" s="33" t="s">
        <v>48</v>
      </c>
      <c r="E3" s="26" t="s">
        <v>93</v>
      </c>
    </row>
    <row r="4" spans="1:9" ht="14.25" thickBot="1">
      <c r="A4" s="34" t="s">
        <v>43</v>
      </c>
      <c r="B4" s="35"/>
      <c r="C4" s="36" t="s">
        <v>41</v>
      </c>
      <c r="E4" s="124" t="s">
        <v>91</v>
      </c>
      <c r="F4" s="125" t="s">
        <v>92</v>
      </c>
      <c r="G4" s="126"/>
    </row>
    <row r="5" spans="1:9">
      <c r="A5" s="37" t="s">
        <v>44</v>
      </c>
      <c r="B5" s="38" t="str">
        <f>IFERROR(VLOOKUP(B4,表2!B3:C32,2,FALSE),"")</f>
        <v/>
      </c>
      <c r="C5" s="39" t="s">
        <v>42</v>
      </c>
      <c r="E5" s="31">
        <v>1</v>
      </c>
      <c r="F5" s="127"/>
      <c r="G5" s="128" t="str">
        <f>IF(ISBLANK(F5),"",SUM(F5))</f>
        <v/>
      </c>
    </row>
    <row r="6" spans="1:9" ht="14.25" thickBot="1">
      <c r="A6" s="37" t="s">
        <v>66</v>
      </c>
      <c r="B6" s="38" t="str">
        <f>IF(ISBLANK(F5),"",IF(G9&lt;=13,13,IF(G9&lt;=20,20,IF(G9&lt;=25,25,IF(G9&lt;=30,30,IF(G9&lt;=40,40,50))))))</f>
        <v/>
      </c>
      <c r="C6" s="39" t="s">
        <v>56</v>
      </c>
      <c r="E6" s="31">
        <v>2</v>
      </c>
      <c r="F6" s="127"/>
      <c r="G6" s="128" t="str">
        <f>IF(ISBLANK(F6),"",SUM(F5:F6))</f>
        <v/>
      </c>
    </row>
    <row r="7" spans="1:9" ht="14.25" thickBot="1">
      <c r="A7" s="27" t="s">
        <v>67</v>
      </c>
      <c r="B7" s="40"/>
      <c r="C7" s="41" t="s">
        <v>40</v>
      </c>
      <c r="D7" s="42"/>
      <c r="E7" s="31">
        <v>3</v>
      </c>
      <c r="F7" s="127"/>
      <c r="G7" s="128" t="str">
        <f>IF(ISBLANK(F7),"",SUM(F5:F7))</f>
        <v/>
      </c>
    </row>
    <row r="8" spans="1:9">
      <c r="A8" s="43" t="s">
        <v>65</v>
      </c>
      <c r="B8" s="44"/>
      <c r="C8" s="45"/>
      <c r="D8" s="46"/>
      <c r="E8" s="31">
        <v>4</v>
      </c>
      <c r="F8" s="127"/>
      <c r="G8" s="128" t="str">
        <f>IF(ISBLANK(F8),"",SUM(F5:F8))</f>
        <v/>
      </c>
      <c r="H8" s="30" t="e">
        <f>VLOOKUP(B8,表1!$B$34:$D$36,2,0)</f>
        <v>#N/A</v>
      </c>
    </row>
    <row r="9" spans="1:9" ht="14.25" thickBot="1">
      <c r="A9" s="47" t="s">
        <v>53</v>
      </c>
      <c r="B9" s="48"/>
      <c r="C9" s="46"/>
      <c r="D9" s="46"/>
      <c r="E9" s="47" t="s">
        <v>90</v>
      </c>
      <c r="F9" s="129">
        <f>SUM(F5:F8)</f>
        <v>0</v>
      </c>
      <c r="G9" s="128">
        <f>1000*(2*((F9/1000/60)/PI()))^(1/2)</f>
        <v>0</v>
      </c>
      <c r="H9" s="30">
        <f>IF(B9="有",1,0)</f>
        <v>0</v>
      </c>
    </row>
    <row r="10" spans="1:9" ht="5.0999999999999996" customHeight="1" thickBot="1">
      <c r="B10" s="25"/>
      <c r="C10" s="26"/>
    </row>
    <row r="11" spans="1:9" ht="40.5" customHeight="1">
      <c r="A11" s="49" t="s">
        <v>98</v>
      </c>
      <c r="B11" s="50"/>
      <c r="C11" s="51" t="s">
        <v>3</v>
      </c>
      <c r="D11" s="52" t="s">
        <v>1</v>
      </c>
      <c r="E11" s="189" t="s">
        <v>81</v>
      </c>
      <c r="F11" s="190"/>
      <c r="G11" s="130"/>
      <c r="H11" s="54" t="s">
        <v>72</v>
      </c>
      <c r="I11" s="55" t="s">
        <v>0</v>
      </c>
    </row>
    <row r="12" spans="1:9">
      <c r="A12" s="56">
        <v>13</v>
      </c>
      <c r="B12" s="57"/>
      <c r="C12" s="58" t="s">
        <v>3</v>
      </c>
      <c r="D12" s="59"/>
      <c r="E12" s="191"/>
      <c r="F12" s="192"/>
      <c r="G12" s="131"/>
    </row>
    <row r="13" spans="1:9">
      <c r="A13" s="61" t="s">
        <v>58</v>
      </c>
      <c r="B13" s="62"/>
      <c r="C13" s="63" t="s">
        <v>3</v>
      </c>
      <c r="D13" s="64" t="str">
        <f>IF(ISBLANK(B13),"",IFERROR(((0.0126+(0.01739-0.1087*(H13/1000))/SQRT(E13))*B13/(H13/1000)*E13^2/(2*9.8)),"　"))</f>
        <v/>
      </c>
      <c r="E13" s="193" t="str">
        <f>IF(ISBLANK(B13),"",IFERROR((I13/1000/60)/((H13/1000)^2*PI()/4),"  "))</f>
        <v/>
      </c>
      <c r="F13" s="194"/>
      <c r="G13" s="132"/>
      <c r="H13" s="66">
        <f>$A$12</f>
        <v>13</v>
      </c>
      <c r="I13" s="30" t="str">
        <f>G5</f>
        <v/>
      </c>
    </row>
    <row r="14" spans="1:9">
      <c r="A14" s="61" t="s">
        <v>59</v>
      </c>
      <c r="B14" s="62"/>
      <c r="C14" s="63" t="s">
        <v>3</v>
      </c>
      <c r="D14" s="64" t="str">
        <f>IF(ISBLANK(B14),"",IFERROR(((0.0126+(0.01739-0.1087*(H14/1000))/SQRT(E14))*B14/(H14/1000)*E14^2/(2*9.8)),"　"))</f>
        <v/>
      </c>
      <c r="E14" s="193" t="str">
        <f>IF(ISBLANK(B14),"",IFERROR((I14/1000/60)/((H14/1000)^2*PI()/4),"  "))</f>
        <v/>
      </c>
      <c r="F14" s="194"/>
      <c r="G14" s="132"/>
      <c r="H14" s="66">
        <f>$A$12</f>
        <v>13</v>
      </c>
      <c r="I14" s="30" t="str">
        <f>G6</f>
        <v/>
      </c>
    </row>
    <row r="15" spans="1:9">
      <c r="A15" s="67" t="s">
        <v>60</v>
      </c>
      <c r="B15" s="68"/>
      <c r="C15" s="69" t="s">
        <v>3</v>
      </c>
      <c r="D15" s="70" t="str">
        <f>IF(ISBLANK(B15),"",IFERROR(((0.0126+(0.01739-0.1087*(H15/1000))/SQRT(E15))*B15/(H15/1000)*E15^2/(2*9.8)),"　"))</f>
        <v/>
      </c>
      <c r="E15" s="195" t="str">
        <f>IF(ISBLANK(B15),"",IFERROR((I15/1000/60)/((H15/1000)^2*PI()/4),"  "))</f>
        <v/>
      </c>
      <c r="F15" s="196"/>
      <c r="G15" s="132"/>
      <c r="H15" s="66">
        <f>$A$12</f>
        <v>13</v>
      </c>
      <c r="I15" s="30" t="str">
        <f>G7</f>
        <v/>
      </c>
    </row>
    <row r="16" spans="1:9">
      <c r="A16" s="56">
        <v>16</v>
      </c>
      <c r="B16" s="57"/>
      <c r="C16" s="58" t="s">
        <v>3</v>
      </c>
      <c r="D16" s="59"/>
      <c r="E16" s="191"/>
      <c r="F16" s="192"/>
      <c r="G16" s="132"/>
      <c r="H16" s="72"/>
    </row>
    <row r="17" spans="1:9">
      <c r="A17" s="61" t="s">
        <v>58</v>
      </c>
      <c r="B17" s="62"/>
      <c r="C17" s="63" t="s">
        <v>3</v>
      </c>
      <c r="D17" s="64" t="str">
        <f>IF(ISBLANK(B17),"",IFERROR(((0.0126+(0.01739-0.1087*(H17/1000))/SQRT(E17))*B17/(H17/1000)*E17^2/(2*9.8)),"　"))</f>
        <v/>
      </c>
      <c r="E17" s="193" t="str">
        <f>IF(ISBLANK(B17),"",IFERROR((I17/1000/60)/((H17/1000)^2*PI()/4),"  "))</f>
        <v/>
      </c>
      <c r="F17" s="194"/>
      <c r="G17" s="132"/>
      <c r="H17" s="66">
        <f>$A$16</f>
        <v>16</v>
      </c>
      <c r="I17" s="30" t="str">
        <f>G5</f>
        <v/>
      </c>
    </row>
    <row r="18" spans="1:9">
      <c r="A18" s="61" t="s">
        <v>59</v>
      </c>
      <c r="B18" s="62"/>
      <c r="C18" s="63" t="s">
        <v>3</v>
      </c>
      <c r="D18" s="64" t="str">
        <f>IF(ISBLANK(B18),"",IFERROR(((0.0126+(0.01739-0.1087*(H18/1000))/SQRT(E18))*B18/(H18/1000)*E18^2/(2*9.8)),"　"))</f>
        <v/>
      </c>
      <c r="E18" s="193" t="str">
        <f>IF(ISBLANK(B18),"",IFERROR((I18/1000/60)/((H18/1000)^2*PI()/4),"  "))</f>
        <v/>
      </c>
      <c r="F18" s="194"/>
      <c r="G18" s="132"/>
      <c r="H18" s="66">
        <f>$A$16</f>
        <v>16</v>
      </c>
      <c r="I18" s="30" t="str">
        <f>G6</f>
        <v/>
      </c>
    </row>
    <row r="19" spans="1:9">
      <c r="A19" s="67" t="s">
        <v>60</v>
      </c>
      <c r="B19" s="68"/>
      <c r="C19" s="69" t="s">
        <v>3</v>
      </c>
      <c r="D19" s="70" t="str">
        <f>IF(ISBLANK(B19),"",IFERROR(((0.0126+(0.01739-0.1087*(H19/1000))/SQRT(E19))*B19/(H19/1000)*E19^2/(2*9.8)),"　"))</f>
        <v/>
      </c>
      <c r="E19" s="195" t="str">
        <f>IF(ISBLANK(B19),"",IFERROR((I19/1000/60)/((H19/1000)^2*PI()/4),"  "))</f>
        <v/>
      </c>
      <c r="F19" s="196"/>
      <c r="G19" s="132"/>
      <c r="H19" s="66">
        <f>$A$16</f>
        <v>16</v>
      </c>
      <c r="I19" s="30" t="str">
        <f>G7</f>
        <v/>
      </c>
    </row>
    <row r="20" spans="1:9">
      <c r="A20" s="56">
        <v>20</v>
      </c>
      <c r="B20" s="57"/>
      <c r="C20" s="58" t="s">
        <v>3</v>
      </c>
      <c r="D20" s="59"/>
      <c r="E20" s="197"/>
      <c r="F20" s="198"/>
      <c r="G20" s="132"/>
      <c r="H20" s="72"/>
    </row>
    <row r="21" spans="1:9">
      <c r="A21" s="61" t="s">
        <v>58</v>
      </c>
      <c r="B21" s="62"/>
      <c r="C21" s="63" t="s">
        <v>3</v>
      </c>
      <c r="D21" s="64" t="str">
        <f>IF(ISBLANK(B21),"",IFERROR(((0.0126+(0.01739-0.1087*(H21/1000))/SQRT(E21))*B21/(H21/1000)*E21^2/(2*9.8)),"　"))</f>
        <v/>
      </c>
      <c r="E21" s="187" t="str">
        <f>IF(ISBLANK(B21),"",IFERROR((I21/1000/60)/((H21/1000)^2*PI()/4),"  "))</f>
        <v/>
      </c>
      <c r="F21" s="188"/>
      <c r="G21" s="132"/>
      <c r="H21" s="66">
        <f>$A$20</f>
        <v>20</v>
      </c>
      <c r="I21" s="30" t="str">
        <f>G5</f>
        <v/>
      </c>
    </row>
    <row r="22" spans="1:9">
      <c r="A22" s="61" t="s">
        <v>59</v>
      </c>
      <c r="B22" s="62"/>
      <c r="C22" s="63" t="s">
        <v>3</v>
      </c>
      <c r="D22" s="64" t="str">
        <f>IF(ISBLANK(B22),"",IFERROR(((0.0126+(0.01739-0.1087*(H22/1000))/SQRT(E22))*B22/(H22/1000)*E22^2/(2*9.8)),"　"))</f>
        <v/>
      </c>
      <c r="E22" s="199" t="str">
        <f>IF(ISBLANK(B22),"",IFERROR((I22/1000/60)/((H22/1000)^2*PI()/4),"  "))</f>
        <v/>
      </c>
      <c r="F22" s="200"/>
      <c r="G22" s="132"/>
      <c r="H22" s="66">
        <f>$A$20</f>
        <v>20</v>
      </c>
      <c r="I22" s="30" t="str">
        <f>G6</f>
        <v/>
      </c>
    </row>
    <row r="23" spans="1:9">
      <c r="A23" s="67" t="s">
        <v>60</v>
      </c>
      <c r="B23" s="68"/>
      <c r="C23" s="69" t="s">
        <v>3</v>
      </c>
      <c r="D23" s="70" t="str">
        <f>IF(ISBLANK(B23),"",IFERROR(((0.0126+(0.01739-0.1087*(H23/1000))/SQRT(E23))*B23/(H23/1000)*E23^2/(2*9.8)),"　"))</f>
        <v/>
      </c>
      <c r="E23" s="195" t="str">
        <f>IF(ISBLANK(B23),"",IFERROR((I23/1000/60)/((H23/1000)^2*PI()/4),"  "))</f>
        <v/>
      </c>
      <c r="F23" s="196"/>
      <c r="G23" s="132"/>
      <c r="H23" s="66">
        <f>$A$20</f>
        <v>20</v>
      </c>
      <c r="I23" s="30" t="str">
        <f>G7</f>
        <v/>
      </c>
    </row>
    <row r="24" spans="1:9">
      <c r="A24" s="56">
        <v>25</v>
      </c>
      <c r="B24" s="57"/>
      <c r="C24" s="58" t="s">
        <v>3</v>
      </c>
      <c r="D24" s="59"/>
      <c r="E24" s="191"/>
      <c r="F24" s="192"/>
      <c r="G24" s="132"/>
      <c r="H24" s="72"/>
    </row>
    <row r="25" spans="1:9">
      <c r="A25" s="61" t="s">
        <v>58</v>
      </c>
      <c r="B25" s="62"/>
      <c r="C25" s="63" t="s">
        <v>3</v>
      </c>
      <c r="D25" s="64" t="str">
        <f>IF(ISBLANK(B25),"",IFERROR(((0.0126+(0.01739-0.1087*(H25/1000))/SQRT(E25))*B25/(H25/1000)*E25^2/(2*9.8)),"　"))</f>
        <v/>
      </c>
      <c r="E25" s="187" t="str">
        <f>IF(ISBLANK(B25),"",IFERROR((I25/1000/60)/((H25/1000)^2*PI()/4),"  "))</f>
        <v/>
      </c>
      <c r="F25" s="188"/>
      <c r="G25" s="132"/>
      <c r="H25" s="66">
        <f>$A$24</f>
        <v>25</v>
      </c>
      <c r="I25" s="30" t="str">
        <f>G5</f>
        <v/>
      </c>
    </row>
    <row r="26" spans="1:9">
      <c r="A26" s="61" t="s">
        <v>59</v>
      </c>
      <c r="B26" s="62"/>
      <c r="C26" s="63" t="s">
        <v>3</v>
      </c>
      <c r="D26" s="64" t="str">
        <f>IF(ISBLANK(B26),"",IFERROR(((0.0126+(0.01739-0.1087*(H26/1000))/SQRT(E26))*B26/(H26/1000)*E26^2/(2*9.8)),"　"))</f>
        <v/>
      </c>
      <c r="E26" s="199" t="str">
        <f>IF(ISBLANK(B26),"",IFERROR((I26/1000/60)/((H26/1000)^2*PI()/4),"  "))</f>
        <v/>
      </c>
      <c r="F26" s="200"/>
      <c r="G26" s="132"/>
      <c r="H26" s="66">
        <f>$A$24</f>
        <v>25</v>
      </c>
      <c r="I26" s="30" t="str">
        <f>G6</f>
        <v/>
      </c>
    </row>
    <row r="27" spans="1:9">
      <c r="A27" s="73" t="s">
        <v>60</v>
      </c>
      <c r="B27" s="62"/>
      <c r="C27" s="63" t="s">
        <v>3</v>
      </c>
      <c r="D27" s="133" t="str">
        <f>IF(ISBLANK(B27),"",IFERROR(((0.0126+(0.01739-0.1087*(H27/1000))/SQRT(E27))*B27/(H27/1000)*E27^2/(2*9.8)),"　"))</f>
        <v/>
      </c>
      <c r="E27" s="187" t="str">
        <f>IF(ISBLANK(B27),"",IFERROR((I27/1000/60)/((H27/1000)^2*PI()/4),"  "))</f>
        <v/>
      </c>
      <c r="F27" s="188"/>
      <c r="G27" s="132"/>
      <c r="H27" s="66">
        <f>$A$24</f>
        <v>25</v>
      </c>
      <c r="I27" s="30" t="str">
        <f>G7</f>
        <v/>
      </c>
    </row>
    <row r="28" spans="1:9">
      <c r="A28" s="76" t="s">
        <v>77</v>
      </c>
      <c r="B28" s="77"/>
      <c r="C28" s="78" t="s">
        <v>3</v>
      </c>
      <c r="D28" s="79" t="str">
        <f>IF(ISBLANK(B28),"",IFERROR(((0.0126+(0.01739-0.1087*(H28/1000))/SQRT(E28))*B28/(H28/1000)*E28^2/(2*9.8)),"　"))</f>
        <v/>
      </c>
      <c r="E28" s="201" t="str">
        <f>IF(ISBLANK(B28),"",IFERROR((I28/1000/60)/((H28/1000)^2*PI()/4),"  "))</f>
        <v/>
      </c>
      <c r="F28" s="202"/>
      <c r="G28" s="132"/>
      <c r="H28" s="66">
        <f>$A$24</f>
        <v>25</v>
      </c>
      <c r="I28" s="30" t="str">
        <f>G8</f>
        <v/>
      </c>
    </row>
    <row r="29" spans="1:9">
      <c r="A29" s="56">
        <v>30</v>
      </c>
      <c r="B29" s="57"/>
      <c r="C29" s="58" t="s">
        <v>3</v>
      </c>
      <c r="D29" s="59"/>
      <c r="E29" s="199"/>
      <c r="F29" s="200"/>
      <c r="G29" s="132"/>
      <c r="H29" s="72"/>
    </row>
    <row r="30" spans="1:9">
      <c r="A30" s="61" t="s">
        <v>58</v>
      </c>
      <c r="B30" s="62"/>
      <c r="C30" s="63" t="s">
        <v>3</v>
      </c>
      <c r="D30" s="64" t="str">
        <f t="shared" ref="D30:D36" si="0">IF(ISBLANK(B30),"",IFERROR(((0.0126+(0.01739-0.1087*(H30/1000))/SQRT(E30))*B30/(H30/1000)*E30^2/(2*9.8)),"　"))</f>
        <v/>
      </c>
      <c r="E30" s="187" t="str">
        <f t="shared" ref="E30:E36" si="1">IF(ISBLANK(B30),"",IFERROR((I30/1000/60)/((H30/1000)^2*PI()/4),"  "))</f>
        <v/>
      </c>
      <c r="F30" s="188"/>
      <c r="G30" s="132"/>
      <c r="H30" s="66">
        <f t="shared" ref="H30:H36" si="2">$A$29</f>
        <v>30</v>
      </c>
      <c r="I30" s="30" t="str">
        <f>G5</f>
        <v/>
      </c>
    </row>
    <row r="31" spans="1:9">
      <c r="A31" s="61" t="s">
        <v>59</v>
      </c>
      <c r="B31" s="62"/>
      <c r="C31" s="63" t="s">
        <v>3</v>
      </c>
      <c r="D31" s="64" t="str">
        <f t="shared" si="0"/>
        <v/>
      </c>
      <c r="E31" s="187" t="str">
        <f t="shared" si="1"/>
        <v/>
      </c>
      <c r="F31" s="188"/>
      <c r="G31" s="132"/>
      <c r="H31" s="66">
        <f t="shared" si="2"/>
        <v>30</v>
      </c>
      <c r="I31" s="30" t="str">
        <f>G6</f>
        <v/>
      </c>
    </row>
    <row r="32" spans="1:9">
      <c r="A32" s="73" t="s">
        <v>60</v>
      </c>
      <c r="B32" s="62"/>
      <c r="C32" s="63" t="s">
        <v>3</v>
      </c>
      <c r="D32" s="134" t="str">
        <f t="shared" si="0"/>
        <v/>
      </c>
      <c r="E32" s="199" t="str">
        <f t="shared" si="1"/>
        <v/>
      </c>
      <c r="F32" s="200"/>
      <c r="G32" s="132"/>
      <c r="H32" s="66">
        <f t="shared" si="2"/>
        <v>30</v>
      </c>
      <c r="I32" s="30" t="str">
        <f>G7</f>
        <v/>
      </c>
    </row>
    <row r="33" spans="1:9" ht="14.25" thickBot="1">
      <c r="A33" s="80" t="s">
        <v>77</v>
      </c>
      <c r="B33" s="81"/>
      <c r="C33" s="135" t="s">
        <v>3</v>
      </c>
      <c r="D33" s="116" t="str">
        <f t="shared" si="0"/>
        <v/>
      </c>
      <c r="E33" s="195" t="str">
        <f t="shared" si="1"/>
        <v/>
      </c>
      <c r="F33" s="196"/>
      <c r="G33" s="132"/>
      <c r="H33" s="66">
        <f t="shared" si="2"/>
        <v>30</v>
      </c>
      <c r="I33" s="30" t="str">
        <f>G8</f>
        <v/>
      </c>
    </row>
    <row r="34" spans="1:9" hidden="1">
      <c r="A34" s="85" t="s">
        <v>78</v>
      </c>
      <c r="B34" s="77"/>
      <c r="C34" s="86" t="s">
        <v>3</v>
      </c>
      <c r="D34" s="60" t="str">
        <f t="shared" si="0"/>
        <v/>
      </c>
      <c r="E34" s="205" t="str">
        <f t="shared" si="1"/>
        <v/>
      </c>
      <c r="F34" s="206"/>
      <c r="G34" s="132"/>
      <c r="H34" s="66">
        <f t="shared" si="2"/>
        <v>30</v>
      </c>
      <c r="I34" s="30"/>
    </row>
    <row r="35" spans="1:9" hidden="1">
      <c r="A35" s="88" t="s">
        <v>79</v>
      </c>
      <c r="B35" s="89"/>
      <c r="C35" s="90" t="s">
        <v>3</v>
      </c>
      <c r="D35" s="87" t="str">
        <f t="shared" si="0"/>
        <v/>
      </c>
      <c r="E35" s="207" t="str">
        <f t="shared" si="1"/>
        <v/>
      </c>
      <c r="F35" s="208"/>
      <c r="G35" s="132"/>
      <c r="H35" s="66">
        <f t="shared" si="2"/>
        <v>30</v>
      </c>
      <c r="I35" s="30"/>
    </row>
    <row r="36" spans="1:9" ht="14.25" hidden="1" thickBot="1">
      <c r="A36" s="91" t="s">
        <v>80</v>
      </c>
      <c r="B36" s="68"/>
      <c r="C36" s="92" t="s">
        <v>3</v>
      </c>
      <c r="D36" s="93" t="str">
        <f t="shared" si="0"/>
        <v/>
      </c>
      <c r="E36" s="209" t="str">
        <f t="shared" si="1"/>
        <v/>
      </c>
      <c r="F36" s="210"/>
      <c r="G36" s="132"/>
      <c r="H36" s="66">
        <f t="shared" si="2"/>
        <v>30</v>
      </c>
      <c r="I36" s="30"/>
    </row>
    <row r="37" spans="1:9" ht="15" thickTop="1" thickBot="1">
      <c r="A37" s="46"/>
      <c r="B37" s="94"/>
      <c r="C37" s="46"/>
      <c r="D37" s="95">
        <f>SUM(D12:D36)</f>
        <v>0</v>
      </c>
      <c r="E37" s="96"/>
      <c r="F37" s="96"/>
      <c r="G37" s="96"/>
      <c r="H37" s="46"/>
      <c r="I37" s="46"/>
    </row>
    <row r="38" spans="1:9" ht="5.0999999999999996" customHeight="1" thickTop="1" thickBot="1">
      <c r="B38" s="25"/>
      <c r="C38" s="26"/>
      <c r="D38" s="97"/>
      <c r="E38" s="46"/>
      <c r="F38" s="46"/>
      <c r="G38" s="46"/>
    </row>
    <row r="39" spans="1:9" ht="40.5" customHeight="1">
      <c r="A39" s="98" t="s">
        <v>63</v>
      </c>
      <c r="B39" s="99" t="s">
        <v>83</v>
      </c>
      <c r="C39" s="100" t="s">
        <v>62</v>
      </c>
      <c r="D39" s="101" t="s">
        <v>1</v>
      </c>
      <c r="E39" s="189" t="s">
        <v>81</v>
      </c>
      <c r="F39" s="190"/>
      <c r="G39" s="130"/>
      <c r="H39" s="102" t="s">
        <v>57</v>
      </c>
      <c r="I39" s="55" t="s">
        <v>52</v>
      </c>
    </row>
    <row r="40" spans="1:9">
      <c r="A40" s="103"/>
      <c r="B40" s="104"/>
      <c r="C40" s="105"/>
      <c r="D40" s="59" t="str">
        <f>IFERROR(((0.0126+(0.01739-0.1087*(B40/1000))/SQRT(E40))*H40/(B40/1000)*E40^2/(2*9.8)),"　")</f>
        <v>　</v>
      </c>
      <c r="E40" s="211" t="str">
        <f t="shared" ref="E40:E73" si="3">IFERROR((I40/1000/60)/((B40/1000)^2*PI()/4),"  ")</f>
        <v xml:space="preserve">  </v>
      </c>
      <c r="F40" s="212"/>
      <c r="G40" s="132"/>
      <c r="H40" s="30" t="e">
        <f>INDEX(表1!$C$5:$I$26,MATCH(A40,表1!$B$5:$B$26,0),MATCH(B40,表1!$C$4:$I$4,0))</f>
        <v>#N/A</v>
      </c>
      <c r="I40" s="30" t="e">
        <f>VLOOKUP(C40,$E$5:$G$8,3,0)</f>
        <v>#N/A</v>
      </c>
    </row>
    <row r="41" spans="1:9">
      <c r="A41" s="107"/>
      <c r="B41" s="108"/>
      <c r="C41" s="109"/>
      <c r="D41" s="64" t="str">
        <f t="shared" ref="D41:D73" si="4">IFERROR(((0.0126+(0.01739-0.1087*(B41/1000))/SQRT(E41))*H41/(B41/1000)*E41^2/(2*9.8)),"　")</f>
        <v>　</v>
      </c>
      <c r="E41" s="203" t="str">
        <f>IFERROR((I41/1000/60)/((B41/1000)^2*PI()/4),"  ")</f>
        <v xml:space="preserve">  </v>
      </c>
      <c r="F41" s="204"/>
      <c r="G41" s="132"/>
      <c r="H41" s="30" t="e">
        <f>INDEX(表1!$C$5:$I$26,MATCH(A41,表1!$B$5:$B$26,0),MATCH(B41,表1!$C$4:$I$4,0))</f>
        <v>#N/A</v>
      </c>
      <c r="I41" s="30" t="e">
        <f t="shared" ref="I41:I73" si="5">VLOOKUP(C41,$E$5:$G$8,3,0)</f>
        <v>#N/A</v>
      </c>
    </row>
    <row r="42" spans="1:9">
      <c r="A42" s="107"/>
      <c r="B42" s="108"/>
      <c r="C42" s="109"/>
      <c r="D42" s="64" t="str">
        <f>IFERROR(((0.0126+(0.01739-0.1087*(B42/1000))/SQRT(E42))*H42/(B42/1000)*E42^2/(2*9.8)),"　")</f>
        <v>　</v>
      </c>
      <c r="E42" s="203" t="str">
        <f t="shared" si="3"/>
        <v xml:space="preserve">  </v>
      </c>
      <c r="F42" s="204"/>
      <c r="G42" s="132"/>
      <c r="H42" s="30" t="e">
        <f>INDEX(表1!$C$5:$I$26,MATCH(A42,表1!$B$5:$B$26,0),MATCH(B42,表1!$C$4:$I$4,0))</f>
        <v>#N/A</v>
      </c>
      <c r="I42" s="30" t="e">
        <f t="shared" si="5"/>
        <v>#N/A</v>
      </c>
    </row>
    <row r="43" spans="1:9">
      <c r="A43" s="107"/>
      <c r="B43" s="108"/>
      <c r="C43" s="109"/>
      <c r="D43" s="64" t="str">
        <f>IFERROR(((0.0126+(0.01739-0.1087*(B43/1000))/SQRT(E43))*H43/(B43/1000)*E43^2/(2*9.8)),"　")</f>
        <v>　</v>
      </c>
      <c r="E43" s="203" t="str">
        <f t="shared" si="3"/>
        <v xml:space="preserve">  </v>
      </c>
      <c r="F43" s="204"/>
      <c r="G43" s="132"/>
      <c r="H43" s="30" t="e">
        <f>INDEX(表1!$C$5:$I$26,MATCH(A43,表1!$B$5:$B$26,0),MATCH(B43,表1!$C$4:$I$4,0))</f>
        <v>#N/A</v>
      </c>
      <c r="I43" s="30" t="e">
        <f t="shared" si="5"/>
        <v>#N/A</v>
      </c>
    </row>
    <row r="44" spans="1:9">
      <c r="A44" s="107"/>
      <c r="B44" s="108"/>
      <c r="C44" s="109"/>
      <c r="D44" s="64" t="str">
        <f t="shared" si="4"/>
        <v>　</v>
      </c>
      <c r="E44" s="203" t="str">
        <f>IFERROR((I44/1000/60)/((B44/1000)^2*PI()/4),"  ")</f>
        <v xml:space="preserve">  </v>
      </c>
      <c r="F44" s="204"/>
      <c r="G44" s="132"/>
      <c r="H44" s="30" t="e">
        <f>INDEX(表1!$C$5:$I$26,MATCH(A44,表1!$B$5:$B$26,0),MATCH(B44,表1!$C$4:$I$4,0))</f>
        <v>#N/A</v>
      </c>
      <c r="I44" s="30" t="e">
        <f t="shared" si="5"/>
        <v>#N/A</v>
      </c>
    </row>
    <row r="45" spans="1:9">
      <c r="A45" s="107"/>
      <c r="B45" s="108"/>
      <c r="C45" s="109"/>
      <c r="D45" s="64" t="str">
        <f t="shared" si="4"/>
        <v>　</v>
      </c>
      <c r="E45" s="203" t="str">
        <f t="shared" si="3"/>
        <v xml:space="preserve">  </v>
      </c>
      <c r="F45" s="204"/>
      <c r="G45" s="132"/>
      <c r="H45" s="30" t="e">
        <f>INDEX(表1!$C$5:$I$26,MATCH(A45,表1!$B$5:$B$26,0),MATCH(B45,表1!$C$4:$I$4,0))</f>
        <v>#N/A</v>
      </c>
      <c r="I45" s="30" t="e">
        <f t="shared" si="5"/>
        <v>#N/A</v>
      </c>
    </row>
    <row r="46" spans="1:9">
      <c r="A46" s="107"/>
      <c r="B46" s="108"/>
      <c r="C46" s="109"/>
      <c r="D46" s="64" t="str">
        <f t="shared" si="4"/>
        <v>　</v>
      </c>
      <c r="E46" s="203" t="str">
        <f t="shared" si="3"/>
        <v xml:space="preserve">  </v>
      </c>
      <c r="F46" s="204"/>
      <c r="G46" s="132"/>
      <c r="H46" s="30" t="e">
        <f>INDEX(表1!$C$5:$I$26,MATCH(A46,表1!$B$5:$B$26,0),MATCH(B46,表1!$C$4:$I$4,0))</f>
        <v>#N/A</v>
      </c>
      <c r="I46" s="30" t="e">
        <f t="shared" si="5"/>
        <v>#N/A</v>
      </c>
    </row>
    <row r="47" spans="1:9">
      <c r="A47" s="107"/>
      <c r="B47" s="108"/>
      <c r="C47" s="109"/>
      <c r="D47" s="64" t="str">
        <f t="shared" si="4"/>
        <v>　</v>
      </c>
      <c r="E47" s="203" t="str">
        <f t="shared" si="3"/>
        <v xml:space="preserve">  </v>
      </c>
      <c r="F47" s="204"/>
      <c r="G47" s="132"/>
      <c r="H47" s="30" t="e">
        <f>INDEX(表1!$C$5:$I$26,MATCH(A47,表1!$B$5:$B$26,0),MATCH(B47,表1!$C$4:$I$4,0))</f>
        <v>#N/A</v>
      </c>
      <c r="I47" s="30" t="e">
        <f t="shared" si="5"/>
        <v>#N/A</v>
      </c>
    </row>
    <row r="48" spans="1:9">
      <c r="A48" s="107"/>
      <c r="B48" s="108"/>
      <c r="C48" s="109"/>
      <c r="D48" s="64" t="str">
        <f t="shared" si="4"/>
        <v>　</v>
      </c>
      <c r="E48" s="203" t="str">
        <f>IFERROR((I48/1000/60)/((B48/1000)^2*PI()/4),"  ")</f>
        <v xml:space="preserve">  </v>
      </c>
      <c r="F48" s="204"/>
      <c r="G48" s="132"/>
      <c r="H48" s="30" t="e">
        <f>INDEX(表1!$C$5:$I$26,MATCH(A48,表1!$B$5:$B$26,0),MATCH(B48,表1!$C$4:$I$4,0))</f>
        <v>#N/A</v>
      </c>
      <c r="I48" s="30" t="e">
        <f t="shared" si="5"/>
        <v>#N/A</v>
      </c>
    </row>
    <row r="49" spans="1:9">
      <c r="A49" s="107"/>
      <c r="B49" s="108"/>
      <c r="C49" s="109"/>
      <c r="D49" s="64" t="str">
        <f t="shared" si="4"/>
        <v>　</v>
      </c>
      <c r="E49" s="203" t="str">
        <f t="shared" si="3"/>
        <v xml:space="preserve">  </v>
      </c>
      <c r="F49" s="204"/>
      <c r="G49" s="132"/>
      <c r="H49" s="30" t="e">
        <f>INDEX(表1!$C$5:$I$26,MATCH(A49,表1!$B$5:$B$26,0),MATCH(B49,表1!$C$4:$I$4,0))</f>
        <v>#N/A</v>
      </c>
      <c r="I49" s="30" t="e">
        <f t="shared" si="5"/>
        <v>#N/A</v>
      </c>
    </row>
    <row r="50" spans="1:9">
      <c r="A50" s="107"/>
      <c r="B50" s="108"/>
      <c r="C50" s="109"/>
      <c r="D50" s="64" t="str">
        <f t="shared" si="4"/>
        <v>　</v>
      </c>
      <c r="E50" s="203" t="str">
        <f t="shared" si="3"/>
        <v xml:space="preserve">  </v>
      </c>
      <c r="F50" s="204"/>
      <c r="G50" s="132"/>
      <c r="H50" s="30" t="e">
        <f>INDEX(表1!$C$5:$I$26,MATCH(A50,表1!$B$5:$B$26,0),MATCH(B50,表1!$C$4:$I$4,0))</f>
        <v>#N/A</v>
      </c>
      <c r="I50" s="30" t="e">
        <f t="shared" si="5"/>
        <v>#N/A</v>
      </c>
    </row>
    <row r="51" spans="1:9">
      <c r="A51" s="107"/>
      <c r="B51" s="108"/>
      <c r="C51" s="109"/>
      <c r="D51" s="64" t="str">
        <f t="shared" si="4"/>
        <v>　</v>
      </c>
      <c r="E51" s="203" t="str">
        <f t="shared" si="3"/>
        <v xml:space="preserve">  </v>
      </c>
      <c r="F51" s="204"/>
      <c r="G51" s="132"/>
      <c r="H51" s="30" t="e">
        <f>INDEX(表1!$C$5:$I$26,MATCH(A51,表1!$B$5:$B$26,0),MATCH(B51,表1!$C$4:$I$4,0))</f>
        <v>#N/A</v>
      </c>
      <c r="I51" s="30" t="e">
        <f t="shared" si="5"/>
        <v>#N/A</v>
      </c>
    </row>
    <row r="52" spans="1:9">
      <c r="A52" s="107"/>
      <c r="B52" s="108"/>
      <c r="C52" s="109"/>
      <c r="D52" s="64" t="str">
        <f t="shared" si="4"/>
        <v>　</v>
      </c>
      <c r="E52" s="203" t="str">
        <f>IFERROR((I52/1000/60)/((B52/1000)^2*PI()/4),"  ")</f>
        <v xml:space="preserve">  </v>
      </c>
      <c r="F52" s="204"/>
      <c r="G52" s="132"/>
      <c r="H52" s="30" t="e">
        <f>INDEX(表1!$C$5:$I$26,MATCH(A52,表1!$B$5:$B$26,0),MATCH(B52,表1!$C$4:$I$4,0))</f>
        <v>#N/A</v>
      </c>
      <c r="I52" s="30" t="e">
        <f t="shared" si="5"/>
        <v>#N/A</v>
      </c>
    </row>
    <row r="53" spans="1:9">
      <c r="A53" s="107"/>
      <c r="B53" s="108"/>
      <c r="C53" s="109"/>
      <c r="D53" s="64" t="str">
        <f t="shared" si="4"/>
        <v>　</v>
      </c>
      <c r="E53" s="203" t="str">
        <f t="shared" si="3"/>
        <v xml:space="preserve">  </v>
      </c>
      <c r="F53" s="204"/>
      <c r="G53" s="132"/>
      <c r="H53" s="30" t="e">
        <f>INDEX(表1!$C$5:$I$26,MATCH(A53,表1!$B$5:$B$26,0),MATCH(B53,表1!$C$4:$I$4,0))</f>
        <v>#N/A</v>
      </c>
      <c r="I53" s="30" t="e">
        <f t="shared" si="5"/>
        <v>#N/A</v>
      </c>
    </row>
    <row r="54" spans="1:9">
      <c r="A54" s="107"/>
      <c r="B54" s="108"/>
      <c r="C54" s="109"/>
      <c r="D54" s="64" t="str">
        <f t="shared" si="4"/>
        <v>　</v>
      </c>
      <c r="E54" s="203" t="str">
        <f t="shared" si="3"/>
        <v xml:space="preserve">  </v>
      </c>
      <c r="F54" s="204"/>
      <c r="G54" s="132"/>
      <c r="H54" s="30" t="e">
        <f>INDEX(表1!$C$5:$I$26,MATCH(A54,表1!$B$5:$B$26,0),MATCH(B54,表1!$C$4:$I$4,0))</f>
        <v>#N/A</v>
      </c>
      <c r="I54" s="30" t="e">
        <f t="shared" si="5"/>
        <v>#N/A</v>
      </c>
    </row>
    <row r="55" spans="1:9">
      <c r="A55" s="107"/>
      <c r="B55" s="108"/>
      <c r="C55" s="109"/>
      <c r="D55" s="64" t="str">
        <f t="shared" si="4"/>
        <v>　</v>
      </c>
      <c r="E55" s="203" t="str">
        <f t="shared" si="3"/>
        <v xml:space="preserve">  </v>
      </c>
      <c r="F55" s="204"/>
      <c r="G55" s="132"/>
      <c r="H55" s="30" t="e">
        <f>INDEX(表1!$C$5:$I$26,MATCH(A55,表1!$B$5:$B$26,0),MATCH(B55,表1!$C$4:$I$4,0))</f>
        <v>#N/A</v>
      </c>
      <c r="I55" s="30" t="e">
        <f t="shared" si="5"/>
        <v>#N/A</v>
      </c>
    </row>
    <row r="56" spans="1:9">
      <c r="A56" s="107"/>
      <c r="B56" s="108"/>
      <c r="C56" s="109"/>
      <c r="D56" s="64" t="str">
        <f t="shared" si="4"/>
        <v>　</v>
      </c>
      <c r="E56" s="203" t="str">
        <f t="shared" si="3"/>
        <v xml:space="preserve">  </v>
      </c>
      <c r="F56" s="204"/>
      <c r="G56" s="132"/>
      <c r="H56" s="30" t="e">
        <f>INDEX(表1!$C$5:$I$26,MATCH(A56,表1!$B$5:$B$26,0),MATCH(B56,表1!$C$4:$I$4,0))</f>
        <v>#N/A</v>
      </c>
      <c r="I56" s="30" t="e">
        <f t="shared" si="5"/>
        <v>#N/A</v>
      </c>
    </row>
    <row r="57" spans="1:9">
      <c r="A57" s="107"/>
      <c r="B57" s="108"/>
      <c r="C57" s="109"/>
      <c r="D57" s="64" t="str">
        <f t="shared" si="4"/>
        <v>　</v>
      </c>
      <c r="E57" s="203" t="str">
        <f t="shared" si="3"/>
        <v xml:space="preserve">  </v>
      </c>
      <c r="F57" s="204"/>
      <c r="G57" s="132"/>
      <c r="H57" s="30" t="e">
        <f>INDEX(表1!$C$5:$I$26,MATCH(A57,表1!$B$5:$B$26,0),MATCH(B57,表1!$C$4:$I$4,0))</f>
        <v>#N/A</v>
      </c>
      <c r="I57" s="30" t="e">
        <f t="shared" si="5"/>
        <v>#N/A</v>
      </c>
    </row>
    <row r="58" spans="1:9">
      <c r="A58" s="107"/>
      <c r="B58" s="108"/>
      <c r="C58" s="109"/>
      <c r="D58" s="64" t="str">
        <f t="shared" si="4"/>
        <v>　</v>
      </c>
      <c r="E58" s="203" t="str">
        <f t="shared" si="3"/>
        <v xml:space="preserve">  </v>
      </c>
      <c r="F58" s="204"/>
      <c r="G58" s="132"/>
      <c r="H58" s="30" t="e">
        <f>INDEX(表1!$C$5:$I$26,MATCH(A58,表1!$B$5:$B$26,0),MATCH(B58,表1!$C$4:$I$4,0))</f>
        <v>#N/A</v>
      </c>
      <c r="I58" s="30" t="e">
        <f t="shared" si="5"/>
        <v>#N/A</v>
      </c>
    </row>
    <row r="59" spans="1:9">
      <c r="A59" s="107"/>
      <c r="B59" s="108"/>
      <c r="C59" s="109"/>
      <c r="D59" s="64" t="str">
        <f t="shared" si="4"/>
        <v>　</v>
      </c>
      <c r="E59" s="203" t="str">
        <f t="shared" si="3"/>
        <v xml:space="preserve">  </v>
      </c>
      <c r="F59" s="204"/>
      <c r="G59" s="132"/>
      <c r="H59" s="30" t="e">
        <f>INDEX(表1!$C$5:$I$26,MATCH(A59,表1!$B$5:$B$26,0),MATCH(B59,表1!$C$4:$I$4,0))</f>
        <v>#N/A</v>
      </c>
      <c r="I59" s="30" t="e">
        <f t="shared" si="5"/>
        <v>#N/A</v>
      </c>
    </row>
    <row r="60" spans="1:9">
      <c r="A60" s="107"/>
      <c r="B60" s="108"/>
      <c r="C60" s="109"/>
      <c r="D60" s="64" t="str">
        <f t="shared" si="4"/>
        <v>　</v>
      </c>
      <c r="E60" s="203" t="str">
        <f t="shared" si="3"/>
        <v xml:space="preserve">  </v>
      </c>
      <c r="F60" s="204"/>
      <c r="G60" s="132"/>
      <c r="H60" s="30" t="e">
        <f>INDEX(表1!$C$5:$I$26,MATCH(A60,表1!$B$5:$B$26,0),MATCH(B60,表1!$C$4:$I$4,0))</f>
        <v>#N/A</v>
      </c>
      <c r="I60" s="30" t="e">
        <f t="shared" si="5"/>
        <v>#N/A</v>
      </c>
    </row>
    <row r="61" spans="1:9" hidden="1">
      <c r="A61" s="107"/>
      <c r="B61" s="108"/>
      <c r="C61" s="109"/>
      <c r="D61" s="64" t="str">
        <f t="shared" si="4"/>
        <v>　</v>
      </c>
      <c r="E61" s="136" t="str">
        <f t="shared" si="3"/>
        <v xml:space="preserve">  </v>
      </c>
      <c r="F61" s="137"/>
      <c r="G61" s="138"/>
      <c r="H61" s="30" t="e">
        <f>INDEX(表1!$C$5:$I$26,MATCH(A61,表1!$B$5:$B$26,0),MATCH(B61,表1!$C$4:$I$4,0))</f>
        <v>#N/A</v>
      </c>
      <c r="I61" s="30" t="e">
        <f t="shared" si="5"/>
        <v>#N/A</v>
      </c>
    </row>
    <row r="62" spans="1:9" hidden="1">
      <c r="A62" s="107"/>
      <c r="B62" s="108"/>
      <c r="C62" s="109"/>
      <c r="D62" s="64" t="str">
        <f t="shared" si="4"/>
        <v>　</v>
      </c>
      <c r="E62" s="136" t="str">
        <f t="shared" si="3"/>
        <v xml:space="preserve">  </v>
      </c>
      <c r="F62" s="137"/>
      <c r="G62" s="138"/>
      <c r="H62" s="30" t="e">
        <f>INDEX(表1!$C$5:$I$26,MATCH(A62,表1!$B$5:$B$26,0),MATCH(B62,表1!$C$4:$I$4,0))</f>
        <v>#N/A</v>
      </c>
      <c r="I62" s="30" t="e">
        <f t="shared" si="5"/>
        <v>#N/A</v>
      </c>
    </row>
    <row r="63" spans="1:9" hidden="1">
      <c r="A63" s="107"/>
      <c r="B63" s="108"/>
      <c r="C63" s="109"/>
      <c r="D63" s="64" t="str">
        <f t="shared" si="4"/>
        <v>　</v>
      </c>
      <c r="E63" s="136" t="str">
        <f t="shared" si="3"/>
        <v xml:space="preserve">  </v>
      </c>
      <c r="F63" s="137"/>
      <c r="G63" s="138"/>
      <c r="H63" s="30" t="e">
        <f>INDEX(表1!$C$5:$I$26,MATCH(A63,表1!$B$5:$B$26,0),MATCH(B63,表1!$C$4:$I$4,0))</f>
        <v>#N/A</v>
      </c>
      <c r="I63" s="30" t="e">
        <f t="shared" si="5"/>
        <v>#N/A</v>
      </c>
    </row>
    <row r="64" spans="1:9" hidden="1">
      <c r="A64" s="107"/>
      <c r="B64" s="108"/>
      <c r="C64" s="109"/>
      <c r="D64" s="64" t="str">
        <f t="shared" si="4"/>
        <v>　</v>
      </c>
      <c r="E64" s="136" t="str">
        <f t="shared" si="3"/>
        <v xml:space="preserve">  </v>
      </c>
      <c r="F64" s="137"/>
      <c r="G64" s="138"/>
      <c r="H64" s="30" t="e">
        <f>INDEX(表1!$C$5:$I$26,MATCH(A64,表1!$B$5:$B$26,0),MATCH(B64,表1!$C$4:$I$4,0))</f>
        <v>#N/A</v>
      </c>
      <c r="I64" s="30" t="e">
        <f t="shared" si="5"/>
        <v>#N/A</v>
      </c>
    </row>
    <row r="65" spans="1:9" hidden="1">
      <c r="A65" s="107"/>
      <c r="B65" s="108"/>
      <c r="C65" s="109"/>
      <c r="D65" s="64" t="str">
        <f t="shared" si="4"/>
        <v>　</v>
      </c>
      <c r="E65" s="136" t="str">
        <f t="shared" si="3"/>
        <v xml:space="preserve">  </v>
      </c>
      <c r="F65" s="137"/>
      <c r="G65" s="138"/>
      <c r="H65" s="30" t="e">
        <f>INDEX(表1!$C$5:$I$26,MATCH(A65,表1!$B$5:$B$26,0),MATCH(B65,表1!$C$4:$I$4,0))</f>
        <v>#N/A</v>
      </c>
      <c r="I65" s="30" t="e">
        <f t="shared" si="5"/>
        <v>#N/A</v>
      </c>
    </row>
    <row r="66" spans="1:9" hidden="1">
      <c r="A66" s="107"/>
      <c r="B66" s="108"/>
      <c r="C66" s="109"/>
      <c r="D66" s="64" t="str">
        <f t="shared" si="4"/>
        <v>　</v>
      </c>
      <c r="E66" s="136" t="str">
        <f t="shared" si="3"/>
        <v xml:space="preserve">  </v>
      </c>
      <c r="F66" s="137"/>
      <c r="G66" s="138"/>
      <c r="H66" s="30" t="e">
        <f>INDEX(表1!$C$5:$I$26,MATCH(A66,表1!$B$5:$B$26,0),MATCH(B66,表1!$C$4:$I$4,0))</f>
        <v>#N/A</v>
      </c>
      <c r="I66" s="30" t="e">
        <f t="shared" si="5"/>
        <v>#N/A</v>
      </c>
    </row>
    <row r="67" spans="1:9" hidden="1">
      <c r="A67" s="107"/>
      <c r="B67" s="108"/>
      <c r="C67" s="109"/>
      <c r="D67" s="64" t="str">
        <f t="shared" si="4"/>
        <v>　</v>
      </c>
      <c r="E67" s="136" t="str">
        <f t="shared" si="3"/>
        <v xml:space="preserve">  </v>
      </c>
      <c r="F67" s="137"/>
      <c r="G67" s="138"/>
      <c r="H67" s="30" t="e">
        <f>INDEX(表1!$C$5:$I$26,MATCH(A67,表1!$B$5:$B$26,0),MATCH(B67,表1!$C$4:$I$4,0))</f>
        <v>#N/A</v>
      </c>
      <c r="I67" s="30" t="e">
        <f t="shared" si="5"/>
        <v>#N/A</v>
      </c>
    </row>
    <row r="68" spans="1:9" hidden="1">
      <c r="A68" s="107"/>
      <c r="B68" s="108"/>
      <c r="C68" s="109"/>
      <c r="D68" s="64" t="str">
        <f t="shared" si="4"/>
        <v>　</v>
      </c>
      <c r="E68" s="136" t="str">
        <f t="shared" si="3"/>
        <v xml:space="preserve">  </v>
      </c>
      <c r="F68" s="137"/>
      <c r="G68" s="138"/>
      <c r="H68" s="30" t="e">
        <f>INDEX(表1!$C$5:$I$26,MATCH(A68,表1!$B$5:$B$26,0),MATCH(B68,表1!$C$4:$I$4,0))</f>
        <v>#N/A</v>
      </c>
      <c r="I68" s="30" t="e">
        <f t="shared" si="5"/>
        <v>#N/A</v>
      </c>
    </row>
    <row r="69" spans="1:9" hidden="1">
      <c r="A69" s="107"/>
      <c r="B69" s="108"/>
      <c r="C69" s="109"/>
      <c r="D69" s="64" t="str">
        <f t="shared" si="4"/>
        <v>　</v>
      </c>
      <c r="E69" s="136" t="str">
        <f t="shared" si="3"/>
        <v xml:space="preserve">  </v>
      </c>
      <c r="F69" s="137"/>
      <c r="G69" s="138"/>
      <c r="H69" s="30" t="e">
        <f>INDEX(表1!$C$5:$I$26,MATCH(A69,表1!$B$5:$B$26,0),MATCH(B69,表1!$C$4:$I$4,0))</f>
        <v>#N/A</v>
      </c>
      <c r="I69" s="30" t="e">
        <f t="shared" si="5"/>
        <v>#N/A</v>
      </c>
    </row>
    <row r="70" spans="1:9" ht="27">
      <c r="A70" s="110" t="s">
        <v>5</v>
      </c>
      <c r="B70" s="111">
        <f>B7</f>
        <v>0</v>
      </c>
      <c r="C70" s="112" t="str">
        <f>B5</f>
        <v/>
      </c>
      <c r="D70" s="64" t="str">
        <f t="shared" si="4"/>
        <v>　</v>
      </c>
      <c r="E70" s="203" t="str">
        <f t="shared" si="3"/>
        <v xml:space="preserve">  </v>
      </c>
      <c r="F70" s="204"/>
      <c r="G70" s="132"/>
      <c r="H70" s="30" t="e">
        <f>INDEX(表1!$C$5:$I$26,MATCH(A70,表1!$B$5:$B$26,0),MATCH(B70,表1!$C$4:$I$4,0))</f>
        <v>#N/A</v>
      </c>
      <c r="I70" s="30" t="e">
        <f t="shared" si="5"/>
        <v>#N/A</v>
      </c>
    </row>
    <row r="71" spans="1:9">
      <c r="A71" s="110" t="s">
        <v>26</v>
      </c>
      <c r="B71" s="108"/>
      <c r="C71" s="112" t="str">
        <f>B5</f>
        <v/>
      </c>
      <c r="D71" s="64" t="str">
        <f t="shared" si="4"/>
        <v>　</v>
      </c>
      <c r="E71" s="203" t="str">
        <f t="shared" si="3"/>
        <v xml:space="preserve">  </v>
      </c>
      <c r="F71" s="204"/>
      <c r="G71" s="132"/>
      <c r="H71" s="30" t="e">
        <f>INDEX(表1!$C$7:$I$26,MATCH(A71,表1!$B$7:$B$26,0),MATCH(B71,表1!$C$4:$I$4,0))</f>
        <v>#N/A</v>
      </c>
      <c r="I71" s="30" t="e">
        <f t="shared" si="5"/>
        <v>#N/A</v>
      </c>
    </row>
    <row r="72" spans="1:9">
      <c r="A72" s="110" t="s">
        <v>24</v>
      </c>
      <c r="B72" s="108"/>
      <c r="C72" s="112" t="str">
        <f>B5</f>
        <v/>
      </c>
      <c r="D72" s="64" t="str">
        <f t="shared" si="4"/>
        <v>　</v>
      </c>
      <c r="E72" s="203" t="str">
        <f t="shared" si="3"/>
        <v xml:space="preserve">  </v>
      </c>
      <c r="F72" s="204"/>
      <c r="G72" s="132"/>
      <c r="H72" s="30" t="e">
        <f>INDEX(表1!$C$7:$I$26,MATCH(A72,表1!$B$7:$B$26,0),MATCH(B72,表1!$C$4:$I$4,0))</f>
        <v>#N/A</v>
      </c>
      <c r="I72" s="30" t="e">
        <f t="shared" si="5"/>
        <v>#N/A</v>
      </c>
    </row>
    <row r="73" spans="1:9" ht="14.25" thickBot="1">
      <c r="A73" s="113" t="s">
        <v>2</v>
      </c>
      <c r="B73" s="114"/>
      <c r="C73" s="115" t="str">
        <f>B5</f>
        <v/>
      </c>
      <c r="D73" s="139" t="str">
        <f t="shared" si="4"/>
        <v>　</v>
      </c>
      <c r="E73" s="215" t="str">
        <f t="shared" si="3"/>
        <v xml:space="preserve">  </v>
      </c>
      <c r="F73" s="216"/>
      <c r="G73" s="132"/>
      <c r="H73" s="30" t="e">
        <f>INDEX(表1!$C$7:$I$26,MATCH(A73,表1!$B$7:$B$26,0),MATCH(B73,表1!$C$4:$I$4,0))</f>
        <v>#N/A</v>
      </c>
      <c r="I73" s="30" t="e">
        <f t="shared" si="5"/>
        <v>#N/A</v>
      </c>
    </row>
    <row r="74" spans="1:9" ht="15" thickTop="1" thickBot="1">
      <c r="B74" s="25"/>
      <c r="C74" s="26"/>
      <c r="D74" s="140">
        <f>SUM(D40:D73)</f>
        <v>0</v>
      </c>
      <c r="E74" s="118"/>
      <c r="F74" s="118"/>
      <c r="G74" s="118"/>
    </row>
    <row r="75" spans="1:9" ht="15" thickTop="1" thickBot="1">
      <c r="A75" s="10" t="s">
        <v>61</v>
      </c>
      <c r="B75" s="25"/>
      <c r="C75" s="26"/>
      <c r="D75" s="119"/>
      <c r="E75" s="119"/>
      <c r="F75" s="119"/>
      <c r="G75" s="119"/>
    </row>
    <row r="76" spans="1:9" ht="15" thickTop="1" thickBot="1">
      <c r="A76" s="123" t="s">
        <v>49</v>
      </c>
      <c r="B76" s="121" t="str">
        <f>IFERROR(SUM(H2+D37+D74+H8+H9+B11*表2!G19)*0.0098,"")</f>
        <v/>
      </c>
      <c r="C76" s="122" t="s">
        <v>48</v>
      </c>
      <c r="D76" s="178" t="str">
        <f>IF(B3&gt;B76,"OK","NG")</f>
        <v>NG</v>
      </c>
      <c r="E76" s="217"/>
      <c r="F76" s="218"/>
      <c r="G76" s="141"/>
    </row>
    <row r="77" spans="1:9" ht="13.5" customHeight="1" thickTop="1" thickBot="1">
      <c r="A77" s="178" t="s">
        <v>50</v>
      </c>
      <c r="B77" s="179">
        <f>MAX(E12:E73)</f>
        <v>0</v>
      </c>
      <c r="C77" s="180" t="s">
        <v>51</v>
      </c>
      <c r="D77" s="182" t="str">
        <f>IF(B77&lt;=2,"2m/sec以内で問題なし","NG　　　　　　　　　　　　　　　　　　　　　　ウォータハンマの恐れあり")</f>
        <v>2m/sec以内で問題なし</v>
      </c>
      <c r="E77" s="213"/>
      <c r="F77" s="183"/>
      <c r="G77" s="142"/>
    </row>
    <row r="78" spans="1:9" ht="15" thickTop="1" thickBot="1">
      <c r="A78" s="178"/>
      <c r="B78" s="179"/>
      <c r="C78" s="180"/>
      <c r="D78" s="184"/>
      <c r="E78" s="214"/>
      <c r="F78" s="185"/>
      <c r="G78" s="142"/>
    </row>
    <row r="79" spans="1:9" ht="14.25" thickTop="1"/>
  </sheetData>
  <protectedRanges>
    <protectedRange sqref="D12:G36" name="範囲1"/>
  </protectedRanges>
  <mergeCells count="58">
    <mergeCell ref="D77:F78"/>
    <mergeCell ref="E60:F60"/>
    <mergeCell ref="E70:F70"/>
    <mergeCell ref="E71:F71"/>
    <mergeCell ref="E72:F72"/>
    <mergeCell ref="E73:F73"/>
    <mergeCell ref="D76:F76"/>
    <mergeCell ref="E59:F59"/>
    <mergeCell ref="E48:F48"/>
    <mergeCell ref="E49:F49"/>
    <mergeCell ref="E50:F50"/>
    <mergeCell ref="E51:F51"/>
    <mergeCell ref="E52:F52"/>
    <mergeCell ref="E53:F53"/>
    <mergeCell ref="E54:F54"/>
    <mergeCell ref="E55:F55"/>
    <mergeCell ref="E56:F56"/>
    <mergeCell ref="E57:F57"/>
    <mergeCell ref="E58:F58"/>
    <mergeCell ref="E32:F32"/>
    <mergeCell ref="E47:F47"/>
    <mergeCell ref="E34:F34"/>
    <mergeCell ref="E35:F35"/>
    <mergeCell ref="E36:F36"/>
    <mergeCell ref="E39:F39"/>
    <mergeCell ref="E40:F40"/>
    <mergeCell ref="E41:F41"/>
    <mergeCell ref="E42:F42"/>
    <mergeCell ref="E43:F43"/>
    <mergeCell ref="E44:F44"/>
    <mergeCell ref="E45:F45"/>
    <mergeCell ref="E46:F46"/>
    <mergeCell ref="E27:F27"/>
    <mergeCell ref="E28:F28"/>
    <mergeCell ref="E29:F29"/>
    <mergeCell ref="E30:F30"/>
    <mergeCell ref="E31:F31"/>
    <mergeCell ref="E22:F22"/>
    <mergeCell ref="E23:F23"/>
    <mergeCell ref="E24:F24"/>
    <mergeCell ref="E25:F25"/>
    <mergeCell ref="E26:F26"/>
    <mergeCell ref="D1:F1"/>
    <mergeCell ref="E21:F21"/>
    <mergeCell ref="A77:A78"/>
    <mergeCell ref="B77:B78"/>
    <mergeCell ref="C77:C78"/>
    <mergeCell ref="E11:F11"/>
    <mergeCell ref="E12:F12"/>
    <mergeCell ref="E13:F13"/>
    <mergeCell ref="E14:F14"/>
    <mergeCell ref="E15:F15"/>
    <mergeCell ref="E16:F16"/>
    <mergeCell ref="E17:F17"/>
    <mergeCell ref="E18:F18"/>
    <mergeCell ref="E19:F19"/>
    <mergeCell ref="E20:F20"/>
    <mergeCell ref="E33:F33"/>
  </mergeCells>
  <phoneticPr fontId="1"/>
  <conditionalFormatting sqref="E12:E32">
    <cfRule type="cellIs" dxfId="145" priority="163" operator="greaterThan">
      <formula>2</formula>
    </cfRule>
  </conditionalFormatting>
  <conditionalFormatting sqref="B16:B19">
    <cfRule type="expression" dxfId="144" priority="159">
      <formula>$B$7&gt;=20</formula>
    </cfRule>
  </conditionalFormatting>
  <conditionalFormatting sqref="B12:B15">
    <cfRule type="expression" dxfId="143" priority="158">
      <formula>$B$7&gt;=13</formula>
    </cfRule>
  </conditionalFormatting>
  <conditionalFormatting sqref="B15">
    <cfRule type="expression" dxfId="142" priority="157">
      <formula>$B$5&lt;3</formula>
    </cfRule>
  </conditionalFormatting>
  <conditionalFormatting sqref="B14">
    <cfRule type="expression" dxfId="141" priority="156">
      <formula>$B$5&lt;2</formula>
    </cfRule>
  </conditionalFormatting>
  <conditionalFormatting sqref="B19">
    <cfRule type="expression" dxfId="140" priority="155">
      <formula>$B$5&lt;3</formula>
    </cfRule>
  </conditionalFormatting>
  <conditionalFormatting sqref="B18">
    <cfRule type="expression" dxfId="139" priority="154">
      <formula>$B$5&lt;2</formula>
    </cfRule>
  </conditionalFormatting>
  <conditionalFormatting sqref="D13:E13">
    <cfRule type="expression" dxfId="138" priority="142">
      <formula>$B$13&gt;0</formula>
    </cfRule>
  </conditionalFormatting>
  <conditionalFormatting sqref="D14:E14">
    <cfRule type="expression" dxfId="137" priority="141">
      <formula>$B$14&gt;0</formula>
    </cfRule>
  </conditionalFormatting>
  <conditionalFormatting sqref="D15:E15">
    <cfRule type="expression" dxfId="136" priority="140">
      <formula>$B$15&gt;0</formula>
    </cfRule>
  </conditionalFormatting>
  <conditionalFormatting sqref="D17:E17">
    <cfRule type="expression" dxfId="135" priority="139">
      <formula>$B$17&gt;0</formula>
    </cfRule>
  </conditionalFormatting>
  <conditionalFormatting sqref="D18:E18">
    <cfRule type="expression" dxfId="134" priority="138">
      <formula>$B$18&gt;0</formula>
    </cfRule>
  </conditionalFormatting>
  <conditionalFormatting sqref="D19:E19">
    <cfRule type="expression" dxfId="133" priority="137">
      <formula>$B$19&gt;0</formula>
    </cfRule>
  </conditionalFormatting>
  <conditionalFormatting sqref="D21:E21">
    <cfRule type="expression" dxfId="132" priority="136">
      <formula>$B$21&gt;0</formula>
    </cfRule>
  </conditionalFormatting>
  <conditionalFormatting sqref="D22:E22">
    <cfRule type="expression" dxfId="131" priority="135">
      <formula>$B$22&gt;0</formula>
    </cfRule>
  </conditionalFormatting>
  <conditionalFormatting sqref="D23:E23">
    <cfRule type="expression" dxfId="130" priority="134">
      <formula>$B$23&gt;0</formula>
    </cfRule>
  </conditionalFormatting>
  <conditionalFormatting sqref="D25:E25">
    <cfRule type="expression" dxfId="129" priority="133">
      <formula>$B$25&gt;0</formula>
    </cfRule>
  </conditionalFormatting>
  <conditionalFormatting sqref="D26:E26">
    <cfRule type="expression" dxfId="128" priority="132">
      <formula>$B$26&gt;0</formula>
    </cfRule>
  </conditionalFormatting>
  <conditionalFormatting sqref="D27:E27">
    <cfRule type="expression" dxfId="127" priority="131">
      <formula>$B$27&gt;0</formula>
    </cfRule>
  </conditionalFormatting>
  <conditionalFormatting sqref="D28:E28">
    <cfRule type="expression" dxfId="126" priority="130">
      <formula>$B$28&gt;0</formula>
    </cfRule>
  </conditionalFormatting>
  <conditionalFormatting sqref="D30:E30">
    <cfRule type="expression" dxfId="125" priority="129">
      <formula>$B$30&gt;0</formula>
    </cfRule>
  </conditionalFormatting>
  <conditionalFormatting sqref="D31:E31">
    <cfRule type="expression" dxfId="124" priority="128">
      <formula>$B$31&gt;0</formula>
    </cfRule>
  </conditionalFormatting>
  <conditionalFormatting sqref="D32:E32">
    <cfRule type="expression" dxfId="123" priority="127">
      <formula>$B$32&gt;0</formula>
    </cfRule>
  </conditionalFormatting>
  <conditionalFormatting sqref="D33:E33">
    <cfRule type="expression" dxfId="122" priority="126">
      <formula>$B$33&gt;0</formula>
    </cfRule>
  </conditionalFormatting>
  <conditionalFormatting sqref="D34:E34">
    <cfRule type="expression" dxfId="121" priority="125">
      <formula>$B$34&gt;0</formula>
    </cfRule>
  </conditionalFormatting>
  <conditionalFormatting sqref="D35:E35">
    <cfRule type="expression" dxfId="120" priority="124">
      <formula>$B$35&gt;0</formula>
    </cfRule>
  </conditionalFormatting>
  <conditionalFormatting sqref="D36:E36">
    <cfRule type="expression" dxfId="119" priority="123">
      <formula>$B$36&gt;0</formula>
    </cfRule>
  </conditionalFormatting>
  <conditionalFormatting sqref="D40:E40">
    <cfRule type="expression" dxfId="118" priority="122">
      <formula>$B$40&gt;0</formula>
    </cfRule>
  </conditionalFormatting>
  <conditionalFormatting sqref="D41">
    <cfRule type="expression" dxfId="117" priority="121">
      <formula>$B$41&gt;0</formula>
    </cfRule>
  </conditionalFormatting>
  <conditionalFormatting sqref="D42">
    <cfRule type="expression" dxfId="116" priority="120">
      <formula>$B$42&gt;0</formula>
    </cfRule>
  </conditionalFormatting>
  <conditionalFormatting sqref="D43">
    <cfRule type="expression" dxfId="115" priority="119">
      <formula>$B$43&gt;0</formula>
    </cfRule>
  </conditionalFormatting>
  <conditionalFormatting sqref="E47">
    <cfRule type="expression" dxfId="114" priority="118">
      <formula>$B$47&gt;0</formula>
    </cfRule>
  </conditionalFormatting>
  <conditionalFormatting sqref="E48">
    <cfRule type="expression" dxfId="113" priority="117">
      <formula>$B$48&gt;0</formula>
    </cfRule>
  </conditionalFormatting>
  <conditionalFormatting sqref="E49">
    <cfRule type="expression" dxfId="112" priority="116">
      <formula>$B$49&gt;0</formula>
    </cfRule>
  </conditionalFormatting>
  <conditionalFormatting sqref="E50">
    <cfRule type="expression" dxfId="111" priority="115">
      <formula>$B$50&gt;0</formula>
    </cfRule>
  </conditionalFormatting>
  <conditionalFormatting sqref="E51">
    <cfRule type="expression" dxfId="110" priority="114">
      <formula>$B$51&gt;0</formula>
    </cfRule>
  </conditionalFormatting>
  <conditionalFormatting sqref="E52">
    <cfRule type="expression" dxfId="109" priority="113">
      <formula>$B$52&gt;0</formula>
    </cfRule>
  </conditionalFormatting>
  <conditionalFormatting sqref="E53">
    <cfRule type="expression" dxfId="108" priority="112">
      <formula>$B$53&gt;0</formula>
    </cfRule>
  </conditionalFormatting>
  <conditionalFormatting sqref="E54">
    <cfRule type="expression" dxfId="107" priority="111">
      <formula>$B$54&gt;0</formula>
    </cfRule>
  </conditionalFormatting>
  <conditionalFormatting sqref="E55">
    <cfRule type="expression" dxfId="106" priority="110">
      <formula>$B$55&gt;0</formula>
    </cfRule>
  </conditionalFormatting>
  <conditionalFormatting sqref="E56">
    <cfRule type="expression" dxfId="105" priority="109">
      <formula>$B$56&gt;0</formula>
    </cfRule>
  </conditionalFormatting>
  <conditionalFormatting sqref="E57">
    <cfRule type="expression" dxfId="104" priority="108">
      <formula>$B$57&gt;0</formula>
    </cfRule>
  </conditionalFormatting>
  <conditionalFormatting sqref="E58">
    <cfRule type="expression" dxfId="103" priority="107">
      <formula>$B$58&gt;0</formula>
    </cfRule>
  </conditionalFormatting>
  <conditionalFormatting sqref="E59">
    <cfRule type="expression" dxfId="102" priority="106">
      <formula>$B$59&gt;0</formula>
    </cfRule>
  </conditionalFormatting>
  <conditionalFormatting sqref="E60">
    <cfRule type="expression" dxfId="101" priority="105">
      <formula>$B$60&gt;0</formula>
    </cfRule>
  </conditionalFormatting>
  <conditionalFormatting sqref="E61:G61">
    <cfRule type="expression" dxfId="100" priority="104">
      <formula>$B$61&gt;0</formula>
    </cfRule>
  </conditionalFormatting>
  <conditionalFormatting sqref="E62:G62">
    <cfRule type="expression" dxfId="99" priority="103">
      <formula>$B$62&gt;0</formula>
    </cfRule>
  </conditionalFormatting>
  <conditionalFormatting sqref="E63:G63">
    <cfRule type="expression" dxfId="98" priority="102">
      <formula>$B$63&gt;0</formula>
    </cfRule>
  </conditionalFormatting>
  <conditionalFormatting sqref="E64:G64">
    <cfRule type="expression" dxfId="97" priority="101">
      <formula>$B$64&gt;0</formula>
    </cfRule>
  </conditionalFormatting>
  <conditionalFormatting sqref="E65:G65">
    <cfRule type="expression" dxfId="96" priority="100">
      <formula>$B$65&gt;0</formula>
    </cfRule>
  </conditionalFormatting>
  <conditionalFormatting sqref="E66:G66">
    <cfRule type="expression" dxfId="95" priority="99">
      <formula>$B$66&gt;0</formula>
    </cfRule>
  </conditionalFormatting>
  <conditionalFormatting sqref="E67:G67">
    <cfRule type="expression" dxfId="94" priority="98">
      <formula>$B$67&gt;0</formula>
    </cfRule>
  </conditionalFormatting>
  <conditionalFormatting sqref="E68:G68">
    <cfRule type="expression" dxfId="93" priority="97">
      <formula>$B$68&gt;0</formula>
    </cfRule>
  </conditionalFormatting>
  <conditionalFormatting sqref="E69:G69">
    <cfRule type="expression" dxfId="92" priority="96">
      <formula>$B$69&gt;0</formula>
    </cfRule>
  </conditionalFormatting>
  <conditionalFormatting sqref="E70">
    <cfRule type="expression" dxfId="91" priority="95">
      <formula>$B$70&gt;0</formula>
    </cfRule>
  </conditionalFormatting>
  <conditionalFormatting sqref="E71">
    <cfRule type="expression" dxfId="90" priority="94">
      <formula>$B$71&gt;0</formula>
    </cfRule>
  </conditionalFormatting>
  <conditionalFormatting sqref="E72">
    <cfRule type="expression" dxfId="89" priority="93">
      <formula>$B$72&gt;0</formula>
    </cfRule>
  </conditionalFormatting>
  <conditionalFormatting sqref="E73">
    <cfRule type="expression" dxfId="88" priority="92">
      <formula>$B$73&gt;0</formula>
    </cfRule>
  </conditionalFormatting>
  <conditionalFormatting sqref="E40">
    <cfRule type="cellIs" dxfId="87" priority="91" operator="greaterThan">
      <formula>2</formula>
    </cfRule>
  </conditionalFormatting>
  <conditionalFormatting sqref="E41">
    <cfRule type="expression" dxfId="86" priority="90">
      <formula>$B$41&gt;0</formula>
    </cfRule>
  </conditionalFormatting>
  <conditionalFormatting sqref="E41">
    <cfRule type="cellIs" dxfId="85" priority="89" operator="greaterThan">
      <formula>2</formula>
    </cfRule>
  </conditionalFormatting>
  <conditionalFormatting sqref="E42">
    <cfRule type="expression" dxfId="84" priority="88">
      <formula>$B$42&gt;0</formula>
    </cfRule>
  </conditionalFormatting>
  <conditionalFormatting sqref="E42">
    <cfRule type="cellIs" dxfId="83" priority="87" operator="greaterThan">
      <formula>2</formula>
    </cfRule>
  </conditionalFormatting>
  <conditionalFormatting sqref="E43">
    <cfRule type="expression" dxfId="82" priority="86">
      <formula>$B$43&gt;0</formula>
    </cfRule>
  </conditionalFormatting>
  <conditionalFormatting sqref="E43">
    <cfRule type="cellIs" dxfId="81" priority="85" operator="greaterThan">
      <formula>2</formula>
    </cfRule>
  </conditionalFormatting>
  <conditionalFormatting sqref="E44">
    <cfRule type="expression" dxfId="80" priority="84">
      <formula>$B$44&gt;0</formula>
    </cfRule>
  </conditionalFormatting>
  <conditionalFormatting sqref="E44">
    <cfRule type="cellIs" dxfId="79" priority="83" operator="greaterThan">
      <formula>2</formula>
    </cfRule>
  </conditionalFormatting>
  <conditionalFormatting sqref="E45">
    <cfRule type="expression" dxfId="78" priority="82">
      <formula>$B$45&gt;0</formula>
    </cfRule>
  </conditionalFormatting>
  <conditionalFormatting sqref="E45">
    <cfRule type="cellIs" dxfId="77" priority="81" operator="greaterThan">
      <formula>2</formula>
    </cfRule>
  </conditionalFormatting>
  <conditionalFormatting sqref="E46">
    <cfRule type="expression" dxfId="76" priority="80">
      <formula>$B$46&gt;0</formula>
    </cfRule>
  </conditionalFormatting>
  <conditionalFormatting sqref="E46">
    <cfRule type="cellIs" dxfId="75" priority="79" operator="greaterThan">
      <formula>2</formula>
    </cfRule>
  </conditionalFormatting>
  <conditionalFormatting sqref="E47">
    <cfRule type="cellIs" dxfId="74" priority="78" operator="greaterThan">
      <formula>2</formula>
    </cfRule>
  </conditionalFormatting>
  <conditionalFormatting sqref="E48">
    <cfRule type="cellIs" dxfId="73" priority="77" operator="greaterThan">
      <formula>2</formula>
    </cfRule>
  </conditionalFormatting>
  <conditionalFormatting sqref="E49">
    <cfRule type="cellIs" dxfId="72" priority="76" operator="greaterThan">
      <formula>2</formula>
    </cfRule>
  </conditionalFormatting>
  <conditionalFormatting sqref="E50">
    <cfRule type="cellIs" dxfId="71" priority="75" operator="greaterThan">
      <formula>2</formula>
    </cfRule>
  </conditionalFormatting>
  <conditionalFormatting sqref="E51">
    <cfRule type="cellIs" dxfId="70" priority="74" operator="greaterThan">
      <formula>2</formula>
    </cfRule>
  </conditionalFormatting>
  <conditionalFormatting sqref="E52">
    <cfRule type="cellIs" dxfId="69" priority="73" operator="greaterThan">
      <formula>2</formula>
    </cfRule>
  </conditionalFormatting>
  <conditionalFormatting sqref="E53">
    <cfRule type="cellIs" dxfId="68" priority="72" operator="greaterThan">
      <formula>2</formula>
    </cfRule>
  </conditionalFormatting>
  <conditionalFormatting sqref="E54">
    <cfRule type="cellIs" dxfId="67" priority="71" operator="greaterThan">
      <formula>2</formula>
    </cfRule>
  </conditionalFormatting>
  <conditionalFormatting sqref="E55">
    <cfRule type="cellIs" dxfId="66" priority="70" operator="greaterThan">
      <formula>2</formula>
    </cfRule>
  </conditionalFormatting>
  <conditionalFormatting sqref="E56">
    <cfRule type="cellIs" dxfId="65" priority="69" operator="greaterThan">
      <formula>2</formula>
    </cfRule>
  </conditionalFormatting>
  <conditionalFormatting sqref="E57">
    <cfRule type="cellIs" dxfId="64" priority="68" operator="greaterThan">
      <formula>2</formula>
    </cfRule>
  </conditionalFormatting>
  <conditionalFormatting sqref="E58">
    <cfRule type="cellIs" dxfId="63" priority="67" operator="greaterThan">
      <formula>2</formula>
    </cfRule>
  </conditionalFormatting>
  <conditionalFormatting sqref="E59">
    <cfRule type="cellIs" dxfId="62" priority="66" operator="greaterThan">
      <formula>2</formula>
    </cfRule>
  </conditionalFormatting>
  <conditionalFormatting sqref="E60">
    <cfRule type="cellIs" dxfId="61" priority="65" operator="greaterThan">
      <formula>2</formula>
    </cfRule>
  </conditionalFormatting>
  <conditionalFormatting sqref="E61:G61">
    <cfRule type="cellIs" dxfId="60" priority="64" operator="greaterThan">
      <formula>2</formula>
    </cfRule>
  </conditionalFormatting>
  <conditionalFormatting sqref="E62:G62">
    <cfRule type="cellIs" dxfId="59" priority="63" operator="greaterThan">
      <formula>2</formula>
    </cfRule>
  </conditionalFormatting>
  <conditionalFormatting sqref="E63:G63">
    <cfRule type="cellIs" dxfId="58" priority="62" operator="greaterThan">
      <formula>2</formula>
    </cfRule>
  </conditionalFormatting>
  <conditionalFormatting sqref="E64:G64">
    <cfRule type="cellIs" dxfId="57" priority="61" operator="greaterThan">
      <formula>2</formula>
    </cfRule>
  </conditionalFormatting>
  <conditionalFormatting sqref="E65:G65">
    <cfRule type="cellIs" dxfId="56" priority="60" operator="greaterThan">
      <formula>2</formula>
    </cfRule>
  </conditionalFormatting>
  <conditionalFormatting sqref="E66:G66">
    <cfRule type="cellIs" dxfId="55" priority="59" operator="greaterThan">
      <formula>2</formula>
    </cfRule>
  </conditionalFormatting>
  <conditionalFormatting sqref="E67:G67">
    <cfRule type="cellIs" dxfId="54" priority="58" operator="greaterThan">
      <formula>2</formula>
    </cfRule>
  </conditionalFormatting>
  <conditionalFormatting sqref="E68:G68">
    <cfRule type="cellIs" dxfId="53" priority="57" operator="greaterThan">
      <formula>2</formula>
    </cfRule>
  </conditionalFormatting>
  <conditionalFormatting sqref="E69:G69">
    <cfRule type="cellIs" dxfId="52" priority="56" operator="greaterThan">
      <formula>2</formula>
    </cfRule>
  </conditionalFormatting>
  <conditionalFormatting sqref="E70">
    <cfRule type="cellIs" dxfId="51" priority="55" operator="greaterThan">
      <formula>2</formula>
    </cfRule>
  </conditionalFormatting>
  <conditionalFormatting sqref="E71">
    <cfRule type="cellIs" dxfId="50" priority="54" operator="greaterThan">
      <formula>2</formula>
    </cfRule>
  </conditionalFormatting>
  <conditionalFormatting sqref="E72">
    <cfRule type="cellIs" dxfId="49" priority="53" operator="greaterThan">
      <formula>2</formula>
    </cfRule>
  </conditionalFormatting>
  <conditionalFormatting sqref="E73">
    <cfRule type="cellIs" dxfId="48" priority="52" operator="greaterThan">
      <formula>2</formula>
    </cfRule>
  </conditionalFormatting>
  <conditionalFormatting sqref="D44">
    <cfRule type="expression" dxfId="47" priority="51">
      <formula>$B$44&gt;0</formula>
    </cfRule>
  </conditionalFormatting>
  <conditionalFormatting sqref="D45">
    <cfRule type="expression" dxfId="46" priority="50">
      <formula>$B$45&gt;0</formula>
    </cfRule>
  </conditionalFormatting>
  <conditionalFormatting sqref="D46">
    <cfRule type="expression" dxfId="45" priority="49">
      <formula>$B$46&gt;0</formula>
    </cfRule>
  </conditionalFormatting>
  <conditionalFormatting sqref="D47">
    <cfRule type="expression" dxfId="44" priority="48">
      <formula>$B$47&gt;0</formula>
    </cfRule>
  </conditionalFormatting>
  <conditionalFormatting sqref="D48">
    <cfRule type="expression" dxfId="43" priority="47">
      <formula>$B$48&gt;0</formula>
    </cfRule>
  </conditionalFormatting>
  <conditionalFormatting sqref="D49">
    <cfRule type="expression" dxfId="42" priority="46">
      <formula>$B$49&gt;0</formula>
    </cfRule>
  </conditionalFormatting>
  <conditionalFormatting sqref="D50">
    <cfRule type="expression" dxfId="41" priority="45">
      <formula>$B$50&gt;0</formula>
    </cfRule>
  </conditionalFormatting>
  <conditionalFormatting sqref="D51">
    <cfRule type="expression" dxfId="40" priority="44">
      <formula>$B$51&gt;0</formula>
    </cfRule>
  </conditionalFormatting>
  <conditionalFormatting sqref="D52">
    <cfRule type="expression" dxfId="39" priority="43">
      <formula>$B$52&gt;0</formula>
    </cfRule>
  </conditionalFormatting>
  <conditionalFormatting sqref="D53">
    <cfRule type="expression" dxfId="38" priority="42">
      <formula>$B$53&gt;0</formula>
    </cfRule>
  </conditionalFormatting>
  <conditionalFormatting sqref="D54">
    <cfRule type="expression" dxfId="37" priority="41">
      <formula>$B$54&gt;0</formula>
    </cfRule>
  </conditionalFormatting>
  <conditionalFormatting sqref="D55">
    <cfRule type="expression" dxfId="36" priority="40">
      <formula>$B$55&gt;0</formula>
    </cfRule>
  </conditionalFormatting>
  <conditionalFormatting sqref="D56">
    <cfRule type="expression" dxfId="35" priority="39">
      <formula>$B$56&gt;0</formula>
    </cfRule>
  </conditionalFormatting>
  <conditionalFormatting sqref="D57">
    <cfRule type="expression" dxfId="34" priority="38">
      <formula>$B$57&gt;0</formula>
    </cfRule>
  </conditionalFormatting>
  <conditionalFormatting sqref="D58">
    <cfRule type="expression" dxfId="33" priority="37">
      <formula>$B$58&gt;0</formula>
    </cfRule>
  </conditionalFormatting>
  <conditionalFormatting sqref="D59">
    <cfRule type="expression" dxfId="32" priority="36">
      <formula>$B$59&gt;0</formula>
    </cfRule>
  </conditionalFormatting>
  <conditionalFormatting sqref="D60">
    <cfRule type="expression" dxfId="31" priority="35">
      <formula>$B$60&gt;0</formula>
    </cfRule>
  </conditionalFormatting>
  <conditionalFormatting sqref="D61">
    <cfRule type="expression" dxfId="30" priority="34">
      <formula>$B$61&gt;0</formula>
    </cfRule>
  </conditionalFormatting>
  <conditionalFormatting sqref="D62">
    <cfRule type="expression" dxfId="29" priority="33">
      <formula>$B$62&gt;0</formula>
    </cfRule>
  </conditionalFormatting>
  <conditionalFormatting sqref="D63">
    <cfRule type="expression" dxfId="28" priority="32">
      <formula>$B$63&gt;0</formula>
    </cfRule>
  </conditionalFormatting>
  <conditionalFormatting sqref="D64">
    <cfRule type="expression" dxfId="27" priority="31">
      <formula>$B$64&gt;0</formula>
    </cfRule>
  </conditionalFormatting>
  <conditionalFormatting sqref="D65">
    <cfRule type="expression" dxfId="26" priority="30">
      <formula>$B$65&gt;0</formula>
    </cfRule>
  </conditionalFormatting>
  <conditionalFormatting sqref="D66">
    <cfRule type="expression" dxfId="25" priority="29">
      <formula>$B$66&gt;0</formula>
    </cfRule>
  </conditionalFormatting>
  <conditionalFormatting sqref="D67">
    <cfRule type="expression" dxfId="24" priority="28">
      <formula>$B$67&gt;0</formula>
    </cfRule>
  </conditionalFormatting>
  <conditionalFormatting sqref="D68">
    <cfRule type="expression" dxfId="23" priority="27">
      <formula>$B$68&gt;0</formula>
    </cfRule>
  </conditionalFormatting>
  <conditionalFormatting sqref="D69">
    <cfRule type="expression" dxfId="22" priority="26">
      <formula>$B$69&gt;0</formula>
    </cfRule>
  </conditionalFormatting>
  <conditionalFormatting sqref="D70">
    <cfRule type="expression" dxfId="21" priority="25">
      <formula>$B$70&gt;0</formula>
    </cfRule>
  </conditionalFormatting>
  <conditionalFormatting sqref="D71">
    <cfRule type="expression" dxfId="20" priority="24">
      <formula>$B$71&gt;0</formula>
    </cfRule>
  </conditionalFormatting>
  <conditionalFormatting sqref="D72">
    <cfRule type="expression" dxfId="19" priority="23">
      <formula>$B$72&gt;0</formula>
    </cfRule>
  </conditionalFormatting>
  <conditionalFormatting sqref="D73">
    <cfRule type="expression" dxfId="18" priority="22">
      <formula>$B$73&gt;0</formula>
    </cfRule>
  </conditionalFormatting>
  <conditionalFormatting sqref="F5">
    <cfRule type="expression" dxfId="17" priority="21">
      <formula>$B$4&gt;=1</formula>
    </cfRule>
  </conditionalFormatting>
  <conditionalFormatting sqref="F6">
    <cfRule type="expression" dxfId="16" priority="17">
      <formula>$B$4&gt;=2</formula>
    </cfRule>
  </conditionalFormatting>
  <conditionalFormatting sqref="F7">
    <cfRule type="expression" dxfId="15" priority="16">
      <formula>$B$4&gt;=5</formula>
    </cfRule>
  </conditionalFormatting>
  <conditionalFormatting sqref="F8">
    <cfRule type="expression" dxfId="14" priority="15">
      <formula>$B$4&gt;=11</formula>
    </cfRule>
  </conditionalFormatting>
  <conditionalFormatting sqref="B20:B23">
    <cfRule type="expression" dxfId="13" priority="14">
      <formula>$B$7&gt;=20</formula>
    </cfRule>
  </conditionalFormatting>
  <conditionalFormatting sqref="B24:B28">
    <cfRule type="expression" dxfId="12" priority="13">
      <formula>$B$7&gt;=25</formula>
    </cfRule>
  </conditionalFormatting>
  <conditionalFormatting sqref="B29:B36">
    <cfRule type="expression" dxfId="11" priority="12">
      <formula>$B$7&gt;=30</formula>
    </cfRule>
  </conditionalFormatting>
  <conditionalFormatting sqref="B22">
    <cfRule type="expression" dxfId="10" priority="11">
      <formula>$B$5&lt;2</formula>
    </cfRule>
  </conditionalFormatting>
  <conditionalFormatting sqref="B23">
    <cfRule type="expression" dxfId="9" priority="10">
      <formula>$B$5&lt;3</formula>
    </cfRule>
  </conditionalFormatting>
  <conditionalFormatting sqref="B26">
    <cfRule type="expression" dxfId="8" priority="9">
      <formula>$B$5&lt;2</formula>
    </cfRule>
  </conditionalFormatting>
  <conditionalFormatting sqref="B27">
    <cfRule type="expression" dxfId="7" priority="8">
      <formula>$B$5&lt;3</formula>
    </cfRule>
  </conditionalFormatting>
  <conditionalFormatting sqref="B28">
    <cfRule type="expression" dxfId="6" priority="7">
      <formula>$B$5&lt;4</formula>
    </cfRule>
  </conditionalFormatting>
  <conditionalFormatting sqref="B31">
    <cfRule type="expression" dxfId="5" priority="6">
      <formula>$B$5&lt;2</formula>
    </cfRule>
  </conditionalFormatting>
  <conditionalFormatting sqref="B32">
    <cfRule type="expression" dxfId="4" priority="5">
      <formula>$B$5&lt;3</formula>
    </cfRule>
  </conditionalFormatting>
  <conditionalFormatting sqref="B33">
    <cfRule type="expression" dxfId="3" priority="4">
      <formula>$B$5&lt;4</formula>
    </cfRule>
  </conditionalFormatting>
  <conditionalFormatting sqref="B34">
    <cfRule type="expression" dxfId="2" priority="3">
      <formula>$B$5&lt;5</formula>
    </cfRule>
  </conditionalFormatting>
  <conditionalFormatting sqref="B35">
    <cfRule type="expression" dxfId="1" priority="2">
      <formula>$B$5&lt;6</formula>
    </cfRule>
  </conditionalFormatting>
  <conditionalFormatting sqref="B36">
    <cfRule type="expression" dxfId="0" priority="1">
      <formula>$B$5&lt;7</formula>
    </cfRule>
  </conditionalFormatting>
  <dataValidations count="1">
    <dataValidation type="list" allowBlank="1" showInputMessage="1" showErrorMessage="1" sqref="C40:C60" xr:uid="{00000000-0002-0000-0400-000000000000}">
      <formula1>$E$5:$E$8</formula1>
    </dataValidation>
  </dataValidations>
  <printOptions horizontalCentered="1" verticalCentered="1"/>
  <pageMargins left="0.70866141732283472" right="0.70866141732283472" top="0.74803149606299213" bottom="0.74803149606299213" header="0.31496062992125984" footer="0.31496062992125984"/>
  <pageSetup paperSize="9" scale="83" orientation="portrait" r:id="rId1"/>
  <headerFooter>
    <oddHeader>&amp;R⑧一般住宅使用水量入力</oddHeader>
  </headerFooter>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400-000001000000}">
          <x14:formula1>
            <xm:f>表1!$B$5:$B$26</xm:f>
          </x14:formula1>
          <xm:sqref>A40:A55</xm:sqref>
        </x14:dataValidation>
        <x14:dataValidation type="list" allowBlank="1" showInputMessage="1" showErrorMessage="1" xr:uid="{00000000-0002-0000-0400-000002000000}">
          <x14:formula1>
            <xm:f>表1!$B$7:$B$26</xm:f>
          </x14:formula1>
          <xm:sqref>A70:A73</xm:sqref>
        </x14:dataValidation>
        <x14:dataValidation type="list" allowBlank="1" showInputMessage="1" showErrorMessage="1" xr:uid="{00000000-0002-0000-0400-000003000000}">
          <x14:formula1>
            <xm:f>表1!$B$5:$B$19</xm:f>
          </x14:formula1>
          <xm:sqref>A56:A69</xm:sqref>
        </x14:dataValidation>
        <x14:dataValidation type="list" allowBlank="1" showInputMessage="1" showErrorMessage="1" xr:uid="{00000000-0002-0000-0400-000004000000}">
          <x14:formula1>
            <xm:f>表2!$E$3:$E$8</xm:f>
          </x14:formula1>
          <xm:sqref>C61:C73</xm:sqref>
        </x14:dataValidation>
        <x14:dataValidation type="list" allowBlank="1" showInputMessage="1" showErrorMessage="1" xr:uid="{00000000-0002-0000-0400-000005000000}">
          <x14:formula1>
            <xm:f>表2!$E$23:$E$25</xm:f>
          </x14:formula1>
          <xm:sqref>B2</xm:sqref>
        </x14:dataValidation>
        <x14:dataValidation type="list" allowBlank="1" showInputMessage="1" showErrorMessage="1" xr:uid="{00000000-0002-0000-0400-000006000000}">
          <x14:formula1>
            <xm:f>表2!$E$19:$E$20</xm:f>
          </x14:formula1>
          <xm:sqref>B9</xm:sqref>
        </x14:dataValidation>
        <x14:dataValidation type="list" allowBlank="1" showInputMessage="1" showErrorMessage="1" xr:uid="{00000000-0002-0000-0400-000007000000}">
          <x14:formula1>
            <xm:f>表1!$B$34:$B$36</xm:f>
          </x14:formula1>
          <xm:sqref>B8</xm:sqref>
        </x14:dataValidation>
        <x14:dataValidation type="list" allowBlank="1" showInputMessage="1" showErrorMessage="1" xr:uid="{00000000-0002-0000-0400-000008000000}">
          <x14:formula1>
            <xm:f>表1!$C$4:$I$4</xm:f>
          </x14:formula1>
          <xm:sqref>B7 B40:B73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I37"/>
  <sheetViews>
    <sheetView workbookViewId="0">
      <selection activeCell="B35" sqref="B35"/>
    </sheetView>
  </sheetViews>
  <sheetFormatPr defaultRowHeight="13.5"/>
  <cols>
    <col min="2" max="2" width="20.625" customWidth="1"/>
  </cols>
  <sheetData>
    <row r="2" spans="2:9">
      <c r="B2" t="s">
        <v>4</v>
      </c>
    </row>
    <row r="4" spans="2:9">
      <c r="B4" s="5"/>
      <c r="C4" s="3">
        <v>13</v>
      </c>
      <c r="D4" s="3">
        <v>20</v>
      </c>
      <c r="E4" s="3">
        <v>25</v>
      </c>
      <c r="F4" s="3">
        <v>30</v>
      </c>
      <c r="G4" s="3">
        <v>40</v>
      </c>
      <c r="H4" s="3">
        <v>50</v>
      </c>
      <c r="I4" s="3">
        <v>75</v>
      </c>
    </row>
    <row r="5" spans="2:9">
      <c r="B5" s="5" t="s">
        <v>16</v>
      </c>
      <c r="C5" s="3">
        <v>3</v>
      </c>
      <c r="D5" s="3">
        <v>8</v>
      </c>
      <c r="E5" s="3">
        <v>8</v>
      </c>
      <c r="F5" s="3" t="s">
        <v>6</v>
      </c>
      <c r="G5" s="3" t="s">
        <v>6</v>
      </c>
      <c r="H5" s="3" t="s">
        <v>6</v>
      </c>
      <c r="I5" s="3" t="s">
        <v>6</v>
      </c>
    </row>
    <row r="6" spans="2:9">
      <c r="B6" s="7" t="s">
        <v>17</v>
      </c>
      <c r="C6" s="3">
        <v>2.4</v>
      </c>
      <c r="D6" s="3">
        <v>3.6</v>
      </c>
      <c r="E6" s="3">
        <v>4.5</v>
      </c>
      <c r="F6" s="3" t="s">
        <v>6</v>
      </c>
      <c r="G6" s="3" t="s">
        <v>6</v>
      </c>
      <c r="H6" s="3" t="s">
        <v>6</v>
      </c>
      <c r="I6" s="3" t="s">
        <v>6</v>
      </c>
    </row>
    <row r="7" spans="2:9">
      <c r="B7" s="6" t="s">
        <v>10</v>
      </c>
      <c r="C7" s="3">
        <v>0.5</v>
      </c>
      <c r="D7" s="3">
        <v>0.5</v>
      </c>
      <c r="E7" s="3">
        <v>0.5</v>
      </c>
      <c r="F7" s="3">
        <v>0.8</v>
      </c>
      <c r="G7" s="3">
        <v>0.8</v>
      </c>
      <c r="H7" s="3">
        <v>1.2</v>
      </c>
      <c r="I7" s="3" t="s">
        <v>6</v>
      </c>
    </row>
    <row r="8" spans="2:9">
      <c r="B8" s="6" t="s">
        <v>13</v>
      </c>
      <c r="C8" s="3" t="s">
        <v>6</v>
      </c>
      <c r="D8" s="3">
        <v>1.1000000000000001</v>
      </c>
      <c r="E8" s="3">
        <v>1</v>
      </c>
      <c r="F8" s="3">
        <v>1.3</v>
      </c>
      <c r="G8" s="3">
        <v>1.6</v>
      </c>
      <c r="H8" s="3">
        <v>2.1</v>
      </c>
      <c r="I8" s="3">
        <v>3.2</v>
      </c>
    </row>
    <row r="9" spans="2:9">
      <c r="B9" s="6" t="s">
        <v>11</v>
      </c>
      <c r="C9" s="3">
        <v>0.5</v>
      </c>
      <c r="D9" s="3">
        <v>0.5</v>
      </c>
      <c r="E9" s="3">
        <v>1</v>
      </c>
      <c r="F9" s="3">
        <v>1</v>
      </c>
      <c r="G9" s="3">
        <v>1</v>
      </c>
      <c r="H9" s="3">
        <v>1.5</v>
      </c>
      <c r="I9" s="3" t="s">
        <v>6</v>
      </c>
    </row>
    <row r="10" spans="2:9">
      <c r="B10" s="6" t="s">
        <v>14</v>
      </c>
      <c r="C10" s="3" t="s">
        <v>6</v>
      </c>
      <c r="D10" s="3">
        <v>1.1000000000000001</v>
      </c>
      <c r="E10" s="3">
        <v>1.2</v>
      </c>
      <c r="F10" s="3" t="s">
        <v>6</v>
      </c>
      <c r="G10" s="3">
        <v>2</v>
      </c>
      <c r="H10" s="3">
        <v>2.6</v>
      </c>
      <c r="I10" s="3">
        <v>3.1</v>
      </c>
    </row>
    <row r="11" spans="2:9">
      <c r="B11" s="6" t="s">
        <v>12</v>
      </c>
      <c r="C11" s="3" t="s">
        <v>6</v>
      </c>
      <c r="D11" s="3" t="s">
        <v>6</v>
      </c>
      <c r="E11" s="3" t="s">
        <v>6</v>
      </c>
      <c r="F11" s="3">
        <v>1</v>
      </c>
      <c r="G11" s="3">
        <v>1</v>
      </c>
      <c r="H11" s="3">
        <v>1.5</v>
      </c>
      <c r="I11" s="3" t="s">
        <v>6</v>
      </c>
    </row>
    <row r="12" spans="2:9">
      <c r="B12" s="6" t="s">
        <v>15</v>
      </c>
      <c r="C12" s="3" t="s">
        <v>6</v>
      </c>
      <c r="D12" s="3">
        <v>2.6</v>
      </c>
      <c r="E12" s="3">
        <v>2.4</v>
      </c>
      <c r="F12" s="3">
        <v>4</v>
      </c>
      <c r="G12" s="3">
        <v>3</v>
      </c>
      <c r="H12" s="3">
        <v>3.5</v>
      </c>
      <c r="I12" s="3" t="s">
        <v>6</v>
      </c>
    </row>
    <row r="13" spans="2:9">
      <c r="B13" s="6" t="s">
        <v>18</v>
      </c>
      <c r="C13" s="3">
        <v>3.5</v>
      </c>
      <c r="D13" s="3">
        <v>2.2999999999999998</v>
      </c>
      <c r="E13" s="3">
        <v>1.7</v>
      </c>
      <c r="F13" s="3">
        <v>1.3</v>
      </c>
      <c r="G13" s="3">
        <v>1.7</v>
      </c>
      <c r="H13" s="3">
        <v>1.9</v>
      </c>
      <c r="I13" s="3" t="s">
        <v>6</v>
      </c>
    </row>
    <row r="14" spans="2:9">
      <c r="B14" s="6" t="s">
        <v>19</v>
      </c>
      <c r="C14" s="3">
        <v>0.12</v>
      </c>
      <c r="D14" s="3">
        <v>0.15</v>
      </c>
      <c r="E14" s="3">
        <v>0.18</v>
      </c>
      <c r="F14" s="3">
        <v>0.24</v>
      </c>
      <c r="G14" s="3">
        <v>0.3</v>
      </c>
      <c r="H14" s="3">
        <v>0.39</v>
      </c>
      <c r="I14" s="3">
        <v>0.63</v>
      </c>
    </row>
    <row r="15" spans="2:9">
      <c r="B15" s="6" t="s">
        <v>20</v>
      </c>
      <c r="C15" s="3">
        <v>4.5</v>
      </c>
      <c r="D15" s="3">
        <v>6</v>
      </c>
      <c r="E15" s="3">
        <v>7.5</v>
      </c>
      <c r="F15" s="3">
        <v>10.5</v>
      </c>
      <c r="G15" s="3">
        <v>13.5</v>
      </c>
      <c r="H15" s="3">
        <v>16.5</v>
      </c>
      <c r="I15" s="3" t="s">
        <v>6</v>
      </c>
    </row>
    <row r="16" spans="2:9">
      <c r="B16" s="6" t="s">
        <v>21</v>
      </c>
      <c r="C16" s="3">
        <v>5.5</v>
      </c>
      <c r="D16" s="3">
        <v>2.7</v>
      </c>
      <c r="E16" s="3">
        <v>2.9</v>
      </c>
      <c r="F16" s="3">
        <v>3.2</v>
      </c>
      <c r="G16" s="3">
        <v>2.6</v>
      </c>
      <c r="H16" s="3">
        <v>3.7</v>
      </c>
      <c r="I16" s="3" t="s">
        <v>6</v>
      </c>
    </row>
    <row r="17" spans="2:9">
      <c r="B17" s="6" t="s">
        <v>22</v>
      </c>
      <c r="C17" s="3">
        <v>1.2</v>
      </c>
      <c r="D17" s="3">
        <v>1.6</v>
      </c>
      <c r="E17" s="3">
        <v>2</v>
      </c>
      <c r="F17" s="3">
        <v>2.5</v>
      </c>
      <c r="G17" s="3">
        <v>3.1</v>
      </c>
      <c r="H17" s="3">
        <v>4</v>
      </c>
      <c r="I17" s="3" t="s">
        <v>6</v>
      </c>
    </row>
    <row r="18" spans="2:9">
      <c r="B18" s="6" t="s">
        <v>23</v>
      </c>
      <c r="C18" s="3">
        <v>1.5</v>
      </c>
      <c r="D18" s="3">
        <v>3</v>
      </c>
      <c r="E18" s="3">
        <v>3.5</v>
      </c>
      <c r="F18" s="3">
        <v>5.5</v>
      </c>
      <c r="G18" s="3">
        <v>7.5</v>
      </c>
      <c r="H18" s="3">
        <v>8</v>
      </c>
      <c r="I18" s="3">
        <v>26</v>
      </c>
    </row>
    <row r="19" spans="2:9">
      <c r="B19" s="6" t="s">
        <v>24</v>
      </c>
      <c r="C19" s="3">
        <v>1.5</v>
      </c>
      <c r="D19" s="3">
        <v>2</v>
      </c>
      <c r="E19" s="3">
        <v>3</v>
      </c>
      <c r="F19" s="3">
        <v>3</v>
      </c>
      <c r="G19" s="3">
        <v>3</v>
      </c>
      <c r="H19" s="3">
        <v>3</v>
      </c>
      <c r="I19" s="3" t="s">
        <v>25</v>
      </c>
    </row>
    <row r="20" spans="2:9">
      <c r="B20" s="6" t="s">
        <v>5</v>
      </c>
      <c r="C20" s="3">
        <v>3.5</v>
      </c>
      <c r="D20" s="3">
        <v>9</v>
      </c>
      <c r="E20" s="3">
        <v>15</v>
      </c>
      <c r="F20" s="3">
        <v>17</v>
      </c>
      <c r="G20" s="3">
        <v>24</v>
      </c>
      <c r="H20" s="3">
        <v>25</v>
      </c>
      <c r="I20" s="3" t="s">
        <v>39</v>
      </c>
    </row>
    <row r="21" spans="2:9">
      <c r="B21" s="6" t="s">
        <v>64</v>
      </c>
      <c r="C21" s="3" t="s">
        <v>6</v>
      </c>
      <c r="D21" s="3">
        <v>4</v>
      </c>
      <c r="E21" s="3">
        <v>4</v>
      </c>
      <c r="F21" s="3">
        <v>6</v>
      </c>
      <c r="G21" s="3">
        <v>8</v>
      </c>
      <c r="H21" s="3">
        <v>14</v>
      </c>
      <c r="I21" s="3" t="s">
        <v>6</v>
      </c>
    </row>
    <row r="22" spans="2:9">
      <c r="B22" s="6" t="s">
        <v>7</v>
      </c>
      <c r="C22" s="3" t="s">
        <v>6</v>
      </c>
      <c r="D22" s="3" t="s">
        <v>6</v>
      </c>
      <c r="E22" s="3">
        <v>2</v>
      </c>
      <c r="F22" s="3">
        <v>4</v>
      </c>
      <c r="G22" s="3">
        <v>10</v>
      </c>
      <c r="H22" s="3">
        <v>15</v>
      </c>
      <c r="I22" s="3" t="s">
        <v>6</v>
      </c>
    </row>
    <row r="23" spans="2:9">
      <c r="B23" s="6" t="s">
        <v>8</v>
      </c>
      <c r="C23" s="3" t="s">
        <v>6</v>
      </c>
      <c r="D23" s="3" t="s">
        <v>6</v>
      </c>
      <c r="E23" s="3">
        <v>1.5</v>
      </c>
      <c r="F23" s="3" t="s">
        <v>6</v>
      </c>
      <c r="G23" s="3" t="s">
        <v>6</v>
      </c>
      <c r="H23" s="3">
        <v>3</v>
      </c>
      <c r="I23" s="3">
        <v>9</v>
      </c>
    </row>
    <row r="24" spans="2:9">
      <c r="B24" s="6" t="s">
        <v>9</v>
      </c>
      <c r="C24" s="3">
        <v>1.5</v>
      </c>
      <c r="D24" s="3" t="s">
        <v>6</v>
      </c>
      <c r="E24" s="3" t="s">
        <v>6</v>
      </c>
      <c r="F24" s="3" t="s">
        <v>6</v>
      </c>
      <c r="G24" s="3" t="s">
        <v>6</v>
      </c>
      <c r="H24" s="3" t="s">
        <v>6</v>
      </c>
      <c r="I24" s="3" t="s">
        <v>6</v>
      </c>
    </row>
    <row r="25" spans="2:9">
      <c r="B25" s="6" t="s">
        <v>26</v>
      </c>
      <c r="C25" s="3">
        <v>1.5</v>
      </c>
      <c r="D25" s="3">
        <v>2</v>
      </c>
      <c r="E25" s="3">
        <v>3</v>
      </c>
      <c r="F25" s="3">
        <v>3</v>
      </c>
      <c r="G25" s="3">
        <v>3</v>
      </c>
      <c r="H25" s="3">
        <v>3</v>
      </c>
      <c r="I25" s="3" t="s">
        <v>25</v>
      </c>
    </row>
    <row r="26" spans="2:9">
      <c r="B26" s="6" t="s">
        <v>2</v>
      </c>
      <c r="C26" s="3">
        <v>2.5</v>
      </c>
      <c r="D26" s="3">
        <v>2</v>
      </c>
      <c r="E26" s="3">
        <v>3</v>
      </c>
      <c r="F26" s="3">
        <v>5</v>
      </c>
      <c r="G26" s="3">
        <v>8</v>
      </c>
      <c r="H26" s="3">
        <v>12</v>
      </c>
      <c r="I26" s="3" t="s">
        <v>25</v>
      </c>
    </row>
    <row r="28" spans="2:9">
      <c r="B28" t="s">
        <v>27</v>
      </c>
    </row>
    <row r="29" spans="2:9">
      <c r="B29" s="4" t="s">
        <v>28</v>
      </c>
      <c r="C29" s="219" t="s">
        <v>29</v>
      </c>
      <c r="D29" s="219"/>
      <c r="E29" s="219" t="s">
        <v>30</v>
      </c>
      <c r="F29" s="219"/>
      <c r="G29" s="219"/>
      <c r="H29" s="219"/>
      <c r="I29" s="219"/>
    </row>
    <row r="30" spans="2:9">
      <c r="B30" s="4" t="s">
        <v>31</v>
      </c>
      <c r="C30" s="219">
        <v>1</v>
      </c>
      <c r="D30" s="219"/>
      <c r="E30" s="219" t="s">
        <v>32</v>
      </c>
      <c r="F30" s="219"/>
      <c r="G30" s="219"/>
      <c r="H30" s="219"/>
      <c r="I30" s="219"/>
    </row>
    <row r="31" spans="2:9">
      <c r="B31" s="2"/>
      <c r="C31" s="2"/>
      <c r="D31" s="2"/>
      <c r="E31" s="2"/>
      <c r="F31" s="2"/>
      <c r="G31" s="2"/>
      <c r="H31" s="2"/>
      <c r="I31" s="2"/>
    </row>
    <row r="32" spans="2:9">
      <c r="B32" t="s">
        <v>33</v>
      </c>
    </row>
    <row r="33" spans="2:9">
      <c r="B33" s="4" t="s">
        <v>28</v>
      </c>
      <c r="C33" s="219" t="s">
        <v>34</v>
      </c>
      <c r="D33" s="219"/>
      <c r="E33" s="220" t="s">
        <v>30</v>
      </c>
      <c r="F33" s="221"/>
      <c r="G33" s="221"/>
      <c r="H33" s="221"/>
      <c r="I33" s="222"/>
    </row>
    <row r="34" spans="2:9">
      <c r="B34" s="4" t="s">
        <v>35</v>
      </c>
      <c r="C34" s="219">
        <v>7</v>
      </c>
      <c r="D34" s="219"/>
      <c r="E34" s="219" t="s">
        <v>36</v>
      </c>
      <c r="F34" s="219"/>
      <c r="G34" s="219"/>
      <c r="H34" s="219"/>
      <c r="I34" s="219"/>
    </row>
    <row r="35" spans="2:9">
      <c r="B35" s="4" t="s">
        <v>37</v>
      </c>
      <c r="C35" s="219">
        <v>5</v>
      </c>
      <c r="D35" s="219"/>
      <c r="E35" s="219" t="s">
        <v>36</v>
      </c>
      <c r="F35" s="219"/>
      <c r="G35" s="219"/>
      <c r="H35" s="219"/>
      <c r="I35" s="219"/>
    </row>
    <row r="36" spans="2:9">
      <c r="B36" s="4" t="s">
        <v>38</v>
      </c>
      <c r="C36" s="219">
        <v>7</v>
      </c>
      <c r="D36" s="219"/>
      <c r="E36" s="219" t="s">
        <v>36</v>
      </c>
      <c r="F36" s="219"/>
      <c r="G36" s="219"/>
      <c r="H36" s="219"/>
      <c r="I36" s="219"/>
    </row>
    <row r="37" spans="2:9">
      <c r="B37" s="2"/>
      <c r="C37" s="2"/>
      <c r="D37" s="2"/>
      <c r="E37" s="2"/>
      <c r="F37" s="2"/>
      <c r="G37" s="2"/>
      <c r="H37" s="2"/>
      <c r="I37" s="2"/>
    </row>
  </sheetData>
  <sheetProtection algorithmName="SHA-512" hashValue="Dgzgnuia+pZygQRlb57vgU71kjYc3/Sjp+nDiOlBvkIfbHQsU+kQF3ul9zFPPfidU+qyb5BnbmG+EmOivmHTfQ==" saltValue="+Gbpx4qCDtrVo9KUyp7QXA==" spinCount="100000" sheet="1" objects="1" scenarios="1"/>
  <mergeCells count="12">
    <mergeCell ref="C33:D33"/>
    <mergeCell ref="E33:I33"/>
    <mergeCell ref="C29:D29"/>
    <mergeCell ref="E29:I29"/>
    <mergeCell ref="C30:D30"/>
    <mergeCell ref="E30:I30"/>
    <mergeCell ref="C36:D36"/>
    <mergeCell ref="E36:I36"/>
    <mergeCell ref="C34:D34"/>
    <mergeCell ref="E34:I34"/>
    <mergeCell ref="C35:D35"/>
    <mergeCell ref="E35:I35"/>
  </mergeCells>
  <phoneticPr fontId="1"/>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32"/>
  <sheetViews>
    <sheetView workbookViewId="0">
      <selection activeCell="K19" sqref="K19"/>
    </sheetView>
  </sheetViews>
  <sheetFormatPr defaultRowHeight="13.5"/>
  <cols>
    <col min="2" max="2" width="9.5" bestFit="1" customWidth="1"/>
    <col min="4" max="4" width="2.625" customWidth="1"/>
  </cols>
  <sheetData>
    <row r="1" spans="2:8" ht="14.25" thickBot="1"/>
    <row r="2" spans="2:8">
      <c r="B2" s="9" t="s">
        <v>76</v>
      </c>
      <c r="C2" s="9" t="s">
        <v>71</v>
      </c>
      <c r="D2" s="9"/>
      <c r="E2" s="17" t="s">
        <v>71</v>
      </c>
      <c r="F2" s="18" t="s">
        <v>69</v>
      </c>
      <c r="G2" s="9" t="s">
        <v>70</v>
      </c>
      <c r="H2" s="9" t="s">
        <v>68</v>
      </c>
    </row>
    <row r="3" spans="2:8">
      <c r="B3" s="1">
        <v>1</v>
      </c>
      <c r="C3" s="1">
        <v>1</v>
      </c>
      <c r="E3" s="19">
        <v>1</v>
      </c>
      <c r="F3" s="20">
        <v>12</v>
      </c>
      <c r="G3" s="16">
        <v>13</v>
      </c>
      <c r="H3" s="12">
        <f>(F3/1000/60)/((G3/1000)^2*PI()/4)</f>
        <v>1.5067923606333291</v>
      </c>
    </row>
    <row r="4" spans="2:8">
      <c r="B4" s="1">
        <v>2</v>
      </c>
      <c r="C4" s="1">
        <v>2</v>
      </c>
      <c r="E4" s="19">
        <v>2</v>
      </c>
      <c r="F4" s="20">
        <v>24</v>
      </c>
      <c r="G4" s="16">
        <v>20</v>
      </c>
      <c r="H4" s="12">
        <f>(F4/1000/60)/((G4/1000)^2*PI()/4)</f>
        <v>1.2732395447351628</v>
      </c>
    </row>
    <row r="5" spans="2:8">
      <c r="B5" s="1">
        <v>3</v>
      </c>
      <c r="C5" s="1">
        <v>2</v>
      </c>
      <c r="E5" s="19">
        <v>3</v>
      </c>
      <c r="F5" s="20">
        <f>E5*12</f>
        <v>36</v>
      </c>
      <c r="G5" s="16">
        <v>20</v>
      </c>
      <c r="H5" s="12">
        <f t="shared" ref="H5:H15" si="0">(F5/1000/60)/((G5/1000)^2*PI()/4)</f>
        <v>1.909859317102744</v>
      </c>
    </row>
    <row r="6" spans="2:8">
      <c r="B6" s="1">
        <v>4</v>
      </c>
      <c r="C6" s="1">
        <v>2</v>
      </c>
      <c r="E6" s="19">
        <v>4</v>
      </c>
      <c r="F6" s="20">
        <f t="shared" ref="F6:F15" si="1">E6*12</f>
        <v>48</v>
      </c>
      <c r="G6" s="16">
        <v>25</v>
      </c>
      <c r="H6" s="12">
        <f t="shared" si="0"/>
        <v>1.6297466172610082</v>
      </c>
    </row>
    <row r="7" spans="2:8">
      <c r="B7" s="1">
        <v>5</v>
      </c>
      <c r="C7" s="1">
        <v>3</v>
      </c>
      <c r="E7" s="19">
        <v>5</v>
      </c>
      <c r="F7" s="20">
        <f t="shared" si="1"/>
        <v>60</v>
      </c>
      <c r="G7" s="16">
        <v>30</v>
      </c>
      <c r="H7" s="12">
        <f t="shared" si="0"/>
        <v>1.4147106052612921</v>
      </c>
    </row>
    <row r="8" spans="2:8">
      <c r="B8" s="1">
        <v>6</v>
      </c>
      <c r="C8" s="1">
        <v>3</v>
      </c>
      <c r="E8" s="19">
        <v>6</v>
      </c>
      <c r="F8" s="20">
        <f t="shared" si="1"/>
        <v>72</v>
      </c>
      <c r="G8" s="16">
        <v>30</v>
      </c>
      <c r="H8" s="12">
        <f t="shared" si="0"/>
        <v>1.6976527263135504</v>
      </c>
    </row>
    <row r="9" spans="2:8">
      <c r="B9" s="1">
        <v>7</v>
      </c>
      <c r="C9" s="1">
        <v>3</v>
      </c>
      <c r="E9" s="19">
        <v>7</v>
      </c>
      <c r="F9" s="20">
        <f t="shared" si="1"/>
        <v>84</v>
      </c>
      <c r="G9" s="16">
        <v>30</v>
      </c>
      <c r="H9" s="12">
        <f t="shared" si="0"/>
        <v>1.9805948473658088</v>
      </c>
    </row>
    <row r="10" spans="2:8">
      <c r="B10" s="1">
        <v>8</v>
      </c>
      <c r="C10" s="1">
        <v>3</v>
      </c>
      <c r="E10" s="19">
        <v>8</v>
      </c>
      <c r="F10" s="20">
        <f t="shared" si="1"/>
        <v>96</v>
      </c>
      <c r="G10" s="16">
        <v>40</v>
      </c>
      <c r="H10" s="12">
        <f t="shared" si="0"/>
        <v>1.2732395447351628</v>
      </c>
    </row>
    <row r="11" spans="2:8">
      <c r="B11" s="1">
        <v>9</v>
      </c>
      <c r="C11" s="1">
        <v>3</v>
      </c>
      <c r="E11" s="19">
        <v>9</v>
      </c>
      <c r="F11" s="20">
        <f t="shared" si="1"/>
        <v>108</v>
      </c>
      <c r="G11" s="16">
        <v>40</v>
      </c>
      <c r="H11" s="12">
        <f t="shared" si="0"/>
        <v>1.432394487827058</v>
      </c>
    </row>
    <row r="12" spans="2:8">
      <c r="B12" s="1">
        <v>10</v>
      </c>
      <c r="C12" s="1">
        <v>3</v>
      </c>
      <c r="E12" s="19">
        <v>10</v>
      </c>
      <c r="F12" s="20">
        <f t="shared" si="1"/>
        <v>120</v>
      </c>
      <c r="G12" s="16">
        <v>40</v>
      </c>
      <c r="H12" s="12">
        <f t="shared" si="0"/>
        <v>1.5915494309189535</v>
      </c>
    </row>
    <row r="13" spans="2:8">
      <c r="B13" s="1">
        <v>11</v>
      </c>
      <c r="C13" s="1">
        <v>4</v>
      </c>
      <c r="E13" s="19">
        <v>11</v>
      </c>
      <c r="F13" s="20">
        <f t="shared" si="1"/>
        <v>132</v>
      </c>
      <c r="G13" s="16">
        <v>40</v>
      </c>
      <c r="H13" s="12">
        <f t="shared" si="0"/>
        <v>1.7507043740108488</v>
      </c>
    </row>
    <row r="14" spans="2:8">
      <c r="B14" s="1">
        <v>12</v>
      </c>
      <c r="C14" s="1">
        <v>4</v>
      </c>
      <c r="E14" s="19">
        <v>12</v>
      </c>
      <c r="F14" s="20">
        <f t="shared" si="1"/>
        <v>144</v>
      </c>
      <c r="G14" s="16">
        <v>40</v>
      </c>
      <c r="H14" s="12">
        <f t="shared" si="0"/>
        <v>1.909859317102744</v>
      </c>
    </row>
    <row r="15" spans="2:8" ht="14.25" thickBot="1">
      <c r="B15" s="1">
        <v>13</v>
      </c>
      <c r="C15" s="1">
        <v>4</v>
      </c>
      <c r="E15" s="21">
        <v>13</v>
      </c>
      <c r="F15" s="22">
        <f t="shared" si="1"/>
        <v>156</v>
      </c>
      <c r="G15" s="16">
        <v>50</v>
      </c>
      <c r="H15" s="12">
        <f t="shared" si="0"/>
        <v>1.324169126524569</v>
      </c>
    </row>
    <row r="16" spans="2:8">
      <c r="B16" s="1">
        <v>14</v>
      </c>
      <c r="C16" s="1">
        <v>4</v>
      </c>
    </row>
    <row r="17" spans="2:8">
      <c r="B17" s="1">
        <v>15</v>
      </c>
      <c r="C17" s="1">
        <v>4</v>
      </c>
    </row>
    <row r="18" spans="2:8">
      <c r="B18" s="1">
        <v>16</v>
      </c>
      <c r="C18" s="1">
        <v>5</v>
      </c>
      <c r="E18" t="s">
        <v>73</v>
      </c>
      <c r="G18" s="9" t="s">
        <v>84</v>
      </c>
    </row>
    <row r="19" spans="2:8">
      <c r="B19" s="1">
        <v>17</v>
      </c>
      <c r="C19" s="1">
        <v>5</v>
      </c>
      <c r="E19" s="8" t="s">
        <v>54</v>
      </c>
      <c r="G19" s="13">
        <v>0</v>
      </c>
    </row>
    <row r="20" spans="2:8">
      <c r="B20" s="1">
        <v>18</v>
      </c>
      <c r="C20" s="1">
        <v>5</v>
      </c>
      <c r="E20" s="8" t="s">
        <v>55</v>
      </c>
    </row>
    <row r="21" spans="2:8">
      <c r="B21" s="1">
        <v>19</v>
      </c>
      <c r="C21" s="1">
        <v>5</v>
      </c>
    </row>
    <row r="22" spans="2:8">
      <c r="B22" s="1">
        <v>20</v>
      </c>
      <c r="C22" s="1">
        <v>5</v>
      </c>
      <c r="E22" t="s">
        <v>74</v>
      </c>
      <c r="F22" t="s">
        <v>75</v>
      </c>
    </row>
    <row r="23" spans="2:8">
      <c r="B23" s="1">
        <v>21</v>
      </c>
      <c r="C23" s="1">
        <v>6</v>
      </c>
      <c r="E23" s="1">
        <v>1</v>
      </c>
      <c r="F23" s="1">
        <v>2</v>
      </c>
      <c r="H23" s="11"/>
    </row>
    <row r="24" spans="2:8">
      <c r="B24" s="1">
        <v>22</v>
      </c>
      <c r="C24" s="1">
        <v>6</v>
      </c>
      <c r="E24" s="1">
        <v>2</v>
      </c>
      <c r="F24" s="1">
        <v>5</v>
      </c>
    </row>
    <row r="25" spans="2:8">
      <c r="B25" s="1">
        <v>23</v>
      </c>
      <c r="C25" s="1">
        <v>6</v>
      </c>
      <c r="E25" s="1">
        <v>3</v>
      </c>
      <c r="F25" s="1">
        <v>9</v>
      </c>
    </row>
    <row r="26" spans="2:8">
      <c r="B26" s="1">
        <v>24</v>
      </c>
      <c r="C26" s="1">
        <v>6</v>
      </c>
    </row>
    <row r="27" spans="2:8">
      <c r="B27" s="1">
        <v>25</v>
      </c>
      <c r="C27" s="1">
        <v>6</v>
      </c>
    </row>
    <row r="28" spans="2:8">
      <c r="B28" s="1">
        <v>26</v>
      </c>
      <c r="C28" s="1">
        <v>6</v>
      </c>
    </row>
    <row r="29" spans="2:8">
      <c r="B29" s="1">
        <v>27</v>
      </c>
      <c r="C29" s="1">
        <v>6</v>
      </c>
    </row>
    <row r="30" spans="2:8">
      <c r="B30" s="1">
        <v>28</v>
      </c>
      <c r="C30" s="1">
        <v>6</v>
      </c>
    </row>
    <row r="31" spans="2:8">
      <c r="B31" s="1">
        <v>29</v>
      </c>
      <c r="C31" s="1">
        <v>6</v>
      </c>
    </row>
    <row r="32" spans="2:8">
      <c r="B32" s="1">
        <v>30</v>
      </c>
      <c r="C32" s="1">
        <v>6</v>
      </c>
    </row>
  </sheetData>
  <sheetProtection algorithmName="SHA-512" hashValue="rUtkb3C6aivpg5dcVbKfZSFytpco5cNg68ngpehAQ6a8ejQxalMTFUASjbqMxIE3KcMJqZm5GW2NXQ6dk+A5og==" saltValue="mRMCVq6VAHz4K1zArF0qcg=="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はじめに</vt:lpstr>
      <vt:lpstr>⑦一般住宅</vt:lpstr>
      <vt:lpstr>（記入例20㎜ＯＫ）</vt:lpstr>
      <vt:lpstr>（記入例13㎜ＮＧ）</vt:lpstr>
      <vt:lpstr>⑧一般住宅使用水量入力</vt:lpstr>
      <vt:lpstr>表1</vt:lpstr>
      <vt:lpstr>表2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福知山市上下水道部</cp:lastModifiedBy>
  <cp:lastPrinted>2022-09-30T07:07:44Z</cp:lastPrinted>
  <dcterms:modified xsi:type="dcterms:W3CDTF">2022-09-30T07:07:45Z</dcterms:modified>
</cp:coreProperties>
</file>